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414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gebruiker/Documents/1. Brent/3.HOGENT/PBA-VG-VG2E2/Semester 2/Waarderen/"/>
    </mc:Choice>
  </mc:AlternateContent>
  <xr:revisionPtr revIDLastSave="0" documentId="8_{F5233C31-7114-1D46-A3FE-16C303306330}" xr6:coauthVersionLast="47" xr6:coauthVersionMax="47" xr10:uidLastSave="{00000000-0000-0000-0000-000000000000}"/>
  <bookViews>
    <workbookView xWindow="0" yWindow="740" windowWidth="23260" windowHeight="12460" activeTab="1" xr2:uid="{41D1378A-2E87-4C17-8DDB-870B312C8A96}"/>
  </bookViews>
  <sheets>
    <sheet name="Assumpties voorbeeld" sheetId="19" r:id="rId1"/>
    <sheet name="DCAP voorbeeld" sheetId="20" r:id="rId2"/>
    <sheet name="band of investment" sheetId="16" r:id="rId3"/>
    <sheet name="zonnepanelen" sheetId="15" r:id="rId4"/>
    <sheet name="CPI" sheetId="13" r:id="rId5"/>
    <sheet name="ABEX" sheetId="14" r:id="rId6"/>
  </sheets>
  <externalReferences>
    <externalReference r:id="rId7"/>
    <externalReference r:id="rId8"/>
    <externalReference r:id="rId9"/>
  </externalReferences>
  <definedNames>
    <definedName name="_Order1" hidden="1">0</definedName>
    <definedName name="_UNDO31X31X_" localSheetId="2" hidden="1">#REF!</definedName>
    <definedName name="_UNDO31X31X_" localSheetId="3" hidden="1">#REF!</definedName>
    <definedName name="_UNDO31X31X_" hidden="1">#REF!</definedName>
    <definedName name="a" localSheetId="0">#REF!</definedName>
    <definedName name="a" localSheetId="1">#REF!</definedName>
    <definedName name="A" hidden="1">"65STSKOL8VSR9NO6HBMQJQ6D8"</definedName>
    <definedName name="address">'[1]Property ID'!$I$2</definedName>
    <definedName name="ADM_1" hidden="1">"44010_2007"</definedName>
    <definedName name="ADM_COUNT" hidden="1">1</definedName>
    <definedName name="ADM_DIR_1" hidden="1">"c:\program files\accountview\DATA\2007\44010_2007\ADMMFZUB.DBC"</definedName>
    <definedName name="ADM_stoffers_ADM_PRF_1" hidden="1">TRUE</definedName>
    <definedName name="ADM_stoffers_COST_1" hidden="1">TRUE</definedName>
    <definedName name="ADM_stoffers_FA_1" hidden="1">TRUE</definedName>
    <definedName name="ADM_stoffers_LEAD_1" hidden="1">TRUE</definedName>
    <definedName name="ADM_stoffers_LEDGER_1" hidden="1">TRUE</definedName>
    <definedName name="ADM_stoffers_TRANSACT_1" hidden="1">TRUE</definedName>
    <definedName name="_xlnm.Print_Area" localSheetId="1">'DCAP voorbeeld'!$B$2:$F$43</definedName>
    <definedName name="_xlnm.Print_Area" localSheetId="3">zonnepanelen!$A$1:$F$43</definedName>
    <definedName name="asset">'[1]Property ID'!$H$2</definedName>
    <definedName name="assetclass">'[1]Property ID'!$F$2</definedName>
    <definedName name="canon">'[1]Property ID'!$U$8</definedName>
    <definedName name="canonremainingterm">'[1]Property ID'!$U$7</definedName>
    <definedName name="city">'[1]Property ID'!$L$2</definedName>
    <definedName name="clientname">'[1]Property ID'!$B$2</definedName>
    <definedName name="country">'[1]Property ID'!$O$2</definedName>
    <definedName name="CPI" localSheetId="2" hidden="1">{#N/A,#N/A,FALSE,"property";#N/A,#N/A,FALSE,"tenants";#N/A,#N/A,FALSE,"capital";#N/A,#N/A,FALSE,"summary"}</definedName>
    <definedName name="CPI" hidden="1">{#N/A,#N/A,FALSE,"property";#N/A,#N/A,FALSE,"tenants";#N/A,#N/A,FALSE,"capital";#N/A,#N/A,FALSE,"summary"}</definedName>
    <definedName name="discountrate">'[1]Property ID'!$U$9</definedName>
    <definedName name="EV__LASTREFTIME__" hidden="1">39895.7446875</definedName>
    <definedName name="ins">'[1]Property ID'!#REF!</definedName>
    <definedName name="insdate">'[1]Property ID'!$S$2</definedName>
    <definedName name="investvalue">#REF!</definedName>
    <definedName name="lang">'[1]Property ID'!$A$2</definedName>
    <definedName name="marketrent">#REF!</definedName>
    <definedName name="marketvalue">#REF!</definedName>
    <definedName name="passingrent">#REF!</definedName>
    <definedName name="propertyrights">'[1]Property ID'!$U$2</definedName>
    <definedName name="ref">'[1]Property ID'!$C$2</definedName>
    <definedName name="region">'[1]Property ID'!$N$2</definedName>
    <definedName name="reviewer">'[1]Property ID'!$E$2</definedName>
    <definedName name="SAPBEXrevision" hidden="1">1</definedName>
    <definedName name="SAPBEXsysID" hidden="1">"BP1"</definedName>
    <definedName name="SAPBEXwbID" hidden="1">"B53P2O4URL06ZBXMGUMTS73HN"</definedName>
    <definedName name="streetnumber">'[1]Property ID'!$J$2</definedName>
    <definedName name="sza" localSheetId="5" hidden="1">{#N/A,#N/A,FALSE,"property";#N/A,#N/A,FALSE,"tenants";#N/A,#N/A,FALSE,"capital";#N/A,#N/A,FALSE,"summary"}</definedName>
    <definedName name="sza" localSheetId="2" hidden="1">{#N/A,#N/A,FALSE,"property";#N/A,#N/A,FALSE,"tenants";#N/A,#N/A,FALSE,"capital";#N/A,#N/A,FALSE,"summary"}</definedName>
    <definedName name="sza" localSheetId="4" hidden="1">{#N/A,#N/A,FALSE,"property";#N/A,#N/A,FALSE,"tenants";#N/A,#N/A,FALSE,"capital";#N/A,#N/A,FALSE,"summary"}</definedName>
    <definedName name="sza" localSheetId="3" hidden="1">{#N/A,#N/A,FALSE,"property";#N/A,#N/A,FALSE,"tenants";#N/A,#N/A,FALSE,"capital";#N/A,#N/A,FALSE,"summary"}</definedName>
    <definedName name="sza" hidden="1">{#N/A,#N/A,FALSE,"property";#N/A,#N/A,FALSE,"tenants";#N/A,#N/A,FALSE,"capital";#N/A,#N/A,FALSE,"summary"}</definedName>
    <definedName name="sza_1" localSheetId="5" hidden="1">{#N/A,#N/A,FALSE,"property";#N/A,#N/A,FALSE,"tenants";#N/A,#N/A,FALSE,"capital";#N/A,#N/A,FALSE,"summary"}</definedName>
    <definedName name="sza_1" localSheetId="2" hidden="1">{#N/A,#N/A,FALSE,"property";#N/A,#N/A,FALSE,"tenants";#N/A,#N/A,FALSE,"capital";#N/A,#N/A,FALSE,"summary"}</definedName>
    <definedName name="sza_1" localSheetId="4" hidden="1">{#N/A,#N/A,FALSE,"property";#N/A,#N/A,FALSE,"tenants";#N/A,#N/A,FALSE,"capital";#N/A,#N/A,FALSE,"summary"}</definedName>
    <definedName name="sza_1" localSheetId="3" hidden="1">{#N/A,#N/A,FALSE,"property";#N/A,#N/A,FALSE,"tenants";#N/A,#N/A,FALSE,"capital";#N/A,#N/A,FALSE,"summary"}</definedName>
    <definedName name="sza_1" hidden="1">{#N/A,#N/A,FALSE,"property";#N/A,#N/A,FALSE,"tenants";#N/A,#N/A,FALSE,"capital";#N/A,#N/A,FALSE,"summary"}</definedName>
    <definedName name="sza_1_1" localSheetId="5" hidden="1">{#N/A,#N/A,FALSE,"property";#N/A,#N/A,FALSE,"tenants";#N/A,#N/A,FALSE,"capital";#N/A,#N/A,FALSE,"summary"}</definedName>
    <definedName name="sza_1_1" localSheetId="2" hidden="1">{#N/A,#N/A,FALSE,"property";#N/A,#N/A,FALSE,"tenants";#N/A,#N/A,FALSE,"capital";#N/A,#N/A,FALSE,"summary"}</definedName>
    <definedName name="sza_1_1" localSheetId="4" hidden="1">{#N/A,#N/A,FALSE,"property";#N/A,#N/A,FALSE,"tenants";#N/A,#N/A,FALSE,"capital";#N/A,#N/A,FALSE,"summary"}</definedName>
    <definedName name="sza_1_1" localSheetId="3" hidden="1">{#N/A,#N/A,FALSE,"property";#N/A,#N/A,FALSE,"tenants";#N/A,#N/A,FALSE,"capital";#N/A,#N/A,FALSE,"summary"}</definedName>
    <definedName name="sza_1_1" hidden="1">{#N/A,#N/A,FALSE,"property";#N/A,#N/A,FALSE,"tenants";#N/A,#N/A,FALSE,"capital";#N/A,#N/A,FALSE,"summary"}</definedName>
    <definedName name="sza_1_1_1" localSheetId="5" hidden="1">{#N/A,#N/A,FALSE,"property";#N/A,#N/A,FALSE,"tenants";#N/A,#N/A,FALSE,"capital";#N/A,#N/A,FALSE,"summary"}</definedName>
    <definedName name="sza_1_1_1" localSheetId="2" hidden="1">{#N/A,#N/A,FALSE,"property";#N/A,#N/A,FALSE,"tenants";#N/A,#N/A,FALSE,"capital";#N/A,#N/A,FALSE,"summary"}</definedName>
    <definedName name="sza_1_1_1" localSheetId="4" hidden="1">{#N/A,#N/A,FALSE,"property";#N/A,#N/A,FALSE,"tenants";#N/A,#N/A,FALSE,"capital";#N/A,#N/A,FALSE,"summary"}</definedName>
    <definedName name="sza_1_1_1" localSheetId="3" hidden="1">{#N/A,#N/A,FALSE,"property";#N/A,#N/A,FALSE,"tenants";#N/A,#N/A,FALSE,"capital";#N/A,#N/A,FALSE,"summary"}</definedName>
    <definedName name="sza_1_1_1" hidden="1">{#N/A,#N/A,FALSE,"property";#N/A,#N/A,FALSE,"tenants";#N/A,#N/A,FALSE,"capital";#N/A,#N/A,FALSE,"summary"}</definedName>
    <definedName name="sza_1_2" localSheetId="5" hidden="1">{#N/A,#N/A,FALSE,"property";#N/A,#N/A,FALSE,"tenants";#N/A,#N/A,FALSE,"capital";#N/A,#N/A,FALSE,"summary"}</definedName>
    <definedName name="sza_1_2" localSheetId="2" hidden="1">{#N/A,#N/A,FALSE,"property";#N/A,#N/A,FALSE,"tenants";#N/A,#N/A,FALSE,"capital";#N/A,#N/A,FALSE,"summary"}</definedName>
    <definedName name="sza_1_2" localSheetId="4" hidden="1">{#N/A,#N/A,FALSE,"property";#N/A,#N/A,FALSE,"tenants";#N/A,#N/A,FALSE,"capital";#N/A,#N/A,FALSE,"summary"}</definedName>
    <definedName name="sza_1_2" localSheetId="3" hidden="1">{#N/A,#N/A,FALSE,"property";#N/A,#N/A,FALSE,"tenants";#N/A,#N/A,FALSE,"capital";#N/A,#N/A,FALSE,"summary"}</definedName>
    <definedName name="sza_1_2" hidden="1">{#N/A,#N/A,FALSE,"property";#N/A,#N/A,FALSE,"tenants";#N/A,#N/A,FALSE,"capital";#N/A,#N/A,FALSE,"summary"}</definedName>
    <definedName name="sza_1_3" localSheetId="5" hidden="1">{#N/A,#N/A,FALSE,"property";#N/A,#N/A,FALSE,"tenants";#N/A,#N/A,FALSE,"capital";#N/A,#N/A,FALSE,"summary"}</definedName>
    <definedName name="sza_1_3" localSheetId="2" hidden="1">{#N/A,#N/A,FALSE,"property";#N/A,#N/A,FALSE,"tenants";#N/A,#N/A,FALSE,"capital";#N/A,#N/A,FALSE,"summary"}</definedName>
    <definedName name="sza_1_3" localSheetId="4" hidden="1">{#N/A,#N/A,FALSE,"property";#N/A,#N/A,FALSE,"tenants";#N/A,#N/A,FALSE,"capital";#N/A,#N/A,FALSE,"summary"}</definedName>
    <definedName name="sza_1_3" localSheetId="3" hidden="1">{#N/A,#N/A,FALSE,"property";#N/A,#N/A,FALSE,"tenants";#N/A,#N/A,FALSE,"capital";#N/A,#N/A,FALSE,"summary"}</definedName>
    <definedName name="sza_1_3" hidden="1">{#N/A,#N/A,FALSE,"property";#N/A,#N/A,FALSE,"tenants";#N/A,#N/A,FALSE,"capital";#N/A,#N/A,FALSE,"summary"}</definedName>
    <definedName name="sza_2" localSheetId="5" hidden="1">{#N/A,#N/A,FALSE,"property";#N/A,#N/A,FALSE,"tenants";#N/A,#N/A,FALSE,"capital";#N/A,#N/A,FALSE,"summary"}</definedName>
    <definedName name="sza_2" localSheetId="2" hidden="1">{#N/A,#N/A,FALSE,"property";#N/A,#N/A,FALSE,"tenants";#N/A,#N/A,FALSE,"capital";#N/A,#N/A,FALSE,"summary"}</definedName>
    <definedName name="sza_2" localSheetId="4" hidden="1">{#N/A,#N/A,FALSE,"property";#N/A,#N/A,FALSE,"tenants";#N/A,#N/A,FALSE,"capital";#N/A,#N/A,FALSE,"summary"}</definedName>
    <definedName name="sza_2" localSheetId="3" hidden="1">{#N/A,#N/A,FALSE,"property";#N/A,#N/A,FALSE,"tenants";#N/A,#N/A,FALSE,"capital";#N/A,#N/A,FALSE,"summary"}</definedName>
    <definedName name="sza_2" hidden="1">{#N/A,#N/A,FALSE,"property";#N/A,#N/A,FALSE,"tenants";#N/A,#N/A,FALSE,"capital";#N/A,#N/A,FALSE,"summary"}</definedName>
    <definedName name="sza_2_1" localSheetId="5" hidden="1">{#N/A,#N/A,FALSE,"property";#N/A,#N/A,FALSE,"tenants";#N/A,#N/A,FALSE,"capital";#N/A,#N/A,FALSE,"summary"}</definedName>
    <definedName name="sza_2_1" localSheetId="2" hidden="1">{#N/A,#N/A,FALSE,"property";#N/A,#N/A,FALSE,"tenants";#N/A,#N/A,FALSE,"capital";#N/A,#N/A,FALSE,"summary"}</definedName>
    <definedName name="sza_2_1" localSheetId="4" hidden="1">{#N/A,#N/A,FALSE,"property";#N/A,#N/A,FALSE,"tenants";#N/A,#N/A,FALSE,"capital";#N/A,#N/A,FALSE,"summary"}</definedName>
    <definedName name="sza_2_1" localSheetId="3" hidden="1">{#N/A,#N/A,FALSE,"property";#N/A,#N/A,FALSE,"tenants";#N/A,#N/A,FALSE,"capital";#N/A,#N/A,FALSE,"summary"}</definedName>
    <definedName name="sza_2_1" hidden="1">{#N/A,#N/A,FALSE,"property";#N/A,#N/A,FALSE,"tenants";#N/A,#N/A,FALSE,"capital";#N/A,#N/A,FALSE,"summary"}</definedName>
    <definedName name="sza_2_2" localSheetId="5" hidden="1">{#N/A,#N/A,FALSE,"property";#N/A,#N/A,FALSE,"tenants";#N/A,#N/A,FALSE,"capital";#N/A,#N/A,FALSE,"summary"}</definedName>
    <definedName name="sza_2_2" localSheetId="2" hidden="1">{#N/A,#N/A,FALSE,"property";#N/A,#N/A,FALSE,"tenants";#N/A,#N/A,FALSE,"capital";#N/A,#N/A,FALSE,"summary"}</definedName>
    <definedName name="sza_2_2" localSheetId="4" hidden="1">{#N/A,#N/A,FALSE,"property";#N/A,#N/A,FALSE,"tenants";#N/A,#N/A,FALSE,"capital";#N/A,#N/A,FALSE,"summary"}</definedName>
    <definedName name="sza_2_2" localSheetId="3" hidden="1">{#N/A,#N/A,FALSE,"property";#N/A,#N/A,FALSE,"tenants";#N/A,#N/A,FALSE,"capital";#N/A,#N/A,FALSE,"summary"}</definedName>
    <definedName name="sza_2_2" hidden="1">{#N/A,#N/A,FALSE,"property";#N/A,#N/A,FALSE,"tenants";#N/A,#N/A,FALSE,"capital";#N/A,#N/A,FALSE,"summary"}</definedName>
    <definedName name="sza_3" localSheetId="5" hidden="1">{#N/A,#N/A,FALSE,"property";#N/A,#N/A,FALSE,"tenants";#N/A,#N/A,FALSE,"capital";#N/A,#N/A,FALSE,"summary"}</definedName>
    <definedName name="sza_3" localSheetId="2" hidden="1">{#N/A,#N/A,FALSE,"property";#N/A,#N/A,FALSE,"tenants";#N/A,#N/A,FALSE,"capital";#N/A,#N/A,FALSE,"summary"}</definedName>
    <definedName name="sza_3" localSheetId="4" hidden="1">{#N/A,#N/A,FALSE,"property";#N/A,#N/A,FALSE,"tenants";#N/A,#N/A,FALSE,"capital";#N/A,#N/A,FALSE,"summary"}</definedName>
    <definedName name="sza_3" localSheetId="3" hidden="1">{#N/A,#N/A,FALSE,"property";#N/A,#N/A,FALSE,"tenants";#N/A,#N/A,FALSE,"capital";#N/A,#N/A,FALSE,"summary"}</definedName>
    <definedName name="sza_3" hidden="1">{#N/A,#N/A,FALSE,"property";#N/A,#N/A,FALSE,"tenants";#N/A,#N/A,FALSE,"capital";#N/A,#N/A,FALSE,"summary"}</definedName>
    <definedName name="sza_3_1" localSheetId="5" hidden="1">{#N/A,#N/A,FALSE,"property";#N/A,#N/A,FALSE,"tenants";#N/A,#N/A,FALSE,"capital";#N/A,#N/A,FALSE,"summary"}</definedName>
    <definedName name="sza_3_1" localSheetId="2" hidden="1">{#N/A,#N/A,FALSE,"property";#N/A,#N/A,FALSE,"tenants";#N/A,#N/A,FALSE,"capital";#N/A,#N/A,FALSE,"summary"}</definedName>
    <definedName name="sza_3_1" localSheetId="4" hidden="1">{#N/A,#N/A,FALSE,"property";#N/A,#N/A,FALSE,"tenants";#N/A,#N/A,FALSE,"capital";#N/A,#N/A,FALSE,"summary"}</definedName>
    <definedName name="sza_3_1" localSheetId="3" hidden="1">{#N/A,#N/A,FALSE,"property";#N/A,#N/A,FALSE,"tenants";#N/A,#N/A,FALSE,"capital";#N/A,#N/A,FALSE,"summary"}</definedName>
    <definedName name="sza_3_1" hidden="1">{#N/A,#N/A,FALSE,"property";#N/A,#N/A,FALSE,"tenants";#N/A,#N/A,FALSE,"capital";#N/A,#N/A,FALSE,"summary"}</definedName>
    <definedName name="sza_3_2" localSheetId="5" hidden="1">{#N/A,#N/A,FALSE,"property";#N/A,#N/A,FALSE,"tenants";#N/A,#N/A,FALSE,"capital";#N/A,#N/A,FALSE,"summary"}</definedName>
    <definedName name="sza_3_2" localSheetId="2" hidden="1">{#N/A,#N/A,FALSE,"property";#N/A,#N/A,FALSE,"tenants";#N/A,#N/A,FALSE,"capital";#N/A,#N/A,FALSE,"summary"}</definedName>
    <definedName name="sza_3_2" localSheetId="4" hidden="1">{#N/A,#N/A,FALSE,"property";#N/A,#N/A,FALSE,"tenants";#N/A,#N/A,FALSE,"capital";#N/A,#N/A,FALSE,"summary"}</definedName>
    <definedName name="sza_3_2" localSheetId="3" hidden="1">{#N/A,#N/A,FALSE,"property";#N/A,#N/A,FALSE,"tenants";#N/A,#N/A,FALSE,"capital";#N/A,#N/A,FALSE,"summary"}</definedName>
    <definedName name="sza_3_2" hidden="1">{#N/A,#N/A,FALSE,"property";#N/A,#N/A,FALSE,"tenants";#N/A,#N/A,FALSE,"capital";#N/A,#N/A,FALSE,"summary"}</definedName>
    <definedName name="sza_4" localSheetId="5" hidden="1">{#N/A,#N/A,FALSE,"property";#N/A,#N/A,FALSE,"tenants";#N/A,#N/A,FALSE,"capital";#N/A,#N/A,FALSE,"summary"}</definedName>
    <definedName name="sza_4" localSheetId="2" hidden="1">{#N/A,#N/A,FALSE,"property";#N/A,#N/A,FALSE,"tenants";#N/A,#N/A,FALSE,"capital";#N/A,#N/A,FALSE,"summary"}</definedName>
    <definedName name="sza_4" localSheetId="4" hidden="1">{#N/A,#N/A,FALSE,"property";#N/A,#N/A,FALSE,"tenants";#N/A,#N/A,FALSE,"capital";#N/A,#N/A,FALSE,"summary"}</definedName>
    <definedName name="sza_4" localSheetId="3" hidden="1">{#N/A,#N/A,FALSE,"property";#N/A,#N/A,FALSE,"tenants";#N/A,#N/A,FALSE,"capital";#N/A,#N/A,FALSE,"summary"}</definedName>
    <definedName name="sza_4" hidden="1">{#N/A,#N/A,FALSE,"property";#N/A,#N/A,FALSE,"tenants";#N/A,#N/A,FALSE,"capital";#N/A,#N/A,FALSE,"summary"}</definedName>
    <definedName name="sza_4_1" localSheetId="5" hidden="1">{#N/A,#N/A,FALSE,"property";#N/A,#N/A,FALSE,"tenants";#N/A,#N/A,FALSE,"capital";#N/A,#N/A,FALSE,"summary"}</definedName>
    <definedName name="sza_4_1" localSheetId="2" hidden="1">{#N/A,#N/A,FALSE,"property";#N/A,#N/A,FALSE,"tenants";#N/A,#N/A,FALSE,"capital";#N/A,#N/A,FALSE,"summary"}</definedName>
    <definedName name="sza_4_1" localSheetId="4" hidden="1">{#N/A,#N/A,FALSE,"property";#N/A,#N/A,FALSE,"tenants";#N/A,#N/A,FALSE,"capital";#N/A,#N/A,FALSE,"summary"}</definedName>
    <definedName name="sza_4_1" localSheetId="3" hidden="1">{#N/A,#N/A,FALSE,"property";#N/A,#N/A,FALSE,"tenants";#N/A,#N/A,FALSE,"capital";#N/A,#N/A,FALSE,"summary"}</definedName>
    <definedName name="sza_4_1" hidden="1">{#N/A,#N/A,FALSE,"property";#N/A,#N/A,FALSE,"tenants";#N/A,#N/A,FALSE,"capital";#N/A,#N/A,FALSE,"summary"}</definedName>
    <definedName name="sza_4_2" localSheetId="5" hidden="1">{#N/A,#N/A,FALSE,"property";#N/A,#N/A,FALSE,"tenants";#N/A,#N/A,FALSE,"capital";#N/A,#N/A,FALSE,"summary"}</definedName>
    <definedName name="sza_4_2" localSheetId="2" hidden="1">{#N/A,#N/A,FALSE,"property";#N/A,#N/A,FALSE,"tenants";#N/A,#N/A,FALSE,"capital";#N/A,#N/A,FALSE,"summary"}</definedName>
    <definedName name="sza_4_2" localSheetId="4" hidden="1">{#N/A,#N/A,FALSE,"property";#N/A,#N/A,FALSE,"tenants";#N/A,#N/A,FALSE,"capital";#N/A,#N/A,FALSE,"summary"}</definedName>
    <definedName name="sza_4_2" localSheetId="3" hidden="1">{#N/A,#N/A,FALSE,"property";#N/A,#N/A,FALSE,"tenants";#N/A,#N/A,FALSE,"capital";#N/A,#N/A,FALSE,"summary"}</definedName>
    <definedName name="sza_4_2" hidden="1">{#N/A,#N/A,FALSE,"property";#N/A,#N/A,FALSE,"tenants";#N/A,#N/A,FALSE,"capital";#N/A,#N/A,FALSE,"summary"}</definedName>
    <definedName name="sza_5" localSheetId="5" hidden="1">{#N/A,#N/A,FALSE,"property";#N/A,#N/A,FALSE,"tenants";#N/A,#N/A,FALSE,"capital";#N/A,#N/A,FALSE,"summary"}</definedName>
    <definedName name="sza_5" localSheetId="2" hidden="1">{#N/A,#N/A,FALSE,"property";#N/A,#N/A,FALSE,"tenants";#N/A,#N/A,FALSE,"capital";#N/A,#N/A,FALSE,"summary"}</definedName>
    <definedName name="sza_5" localSheetId="4" hidden="1">{#N/A,#N/A,FALSE,"property";#N/A,#N/A,FALSE,"tenants";#N/A,#N/A,FALSE,"capital";#N/A,#N/A,FALSE,"summary"}</definedName>
    <definedName name="sza_5" localSheetId="3" hidden="1">{#N/A,#N/A,FALSE,"property";#N/A,#N/A,FALSE,"tenants";#N/A,#N/A,FALSE,"capital";#N/A,#N/A,FALSE,"summary"}</definedName>
    <definedName name="sza_5" hidden="1">{#N/A,#N/A,FALSE,"property";#N/A,#N/A,FALSE,"tenants";#N/A,#N/A,FALSE,"capital";#N/A,#N/A,FALSE,"summary"}</definedName>
    <definedName name="sza_5_1" localSheetId="5" hidden="1">{#N/A,#N/A,FALSE,"property";#N/A,#N/A,FALSE,"tenants";#N/A,#N/A,FALSE,"capital";#N/A,#N/A,FALSE,"summary"}</definedName>
    <definedName name="sza_5_1" localSheetId="2" hidden="1">{#N/A,#N/A,FALSE,"property";#N/A,#N/A,FALSE,"tenants";#N/A,#N/A,FALSE,"capital";#N/A,#N/A,FALSE,"summary"}</definedName>
    <definedName name="sza_5_1" localSheetId="4" hidden="1">{#N/A,#N/A,FALSE,"property";#N/A,#N/A,FALSE,"tenants";#N/A,#N/A,FALSE,"capital";#N/A,#N/A,FALSE,"summary"}</definedName>
    <definedName name="sza_5_1" localSheetId="3" hidden="1">{#N/A,#N/A,FALSE,"property";#N/A,#N/A,FALSE,"tenants";#N/A,#N/A,FALSE,"capital";#N/A,#N/A,FALSE,"summary"}</definedName>
    <definedName name="sza_5_1" hidden="1">{#N/A,#N/A,FALSE,"property";#N/A,#N/A,FALSE,"tenants";#N/A,#N/A,FALSE,"capital";#N/A,#N/A,FALSE,"summary"}</definedName>
    <definedName name="sza_5_2" localSheetId="5" hidden="1">{#N/A,#N/A,FALSE,"property";#N/A,#N/A,FALSE,"tenants";#N/A,#N/A,FALSE,"capital";#N/A,#N/A,FALSE,"summary"}</definedName>
    <definedName name="sza_5_2" localSheetId="2" hidden="1">{#N/A,#N/A,FALSE,"property";#N/A,#N/A,FALSE,"tenants";#N/A,#N/A,FALSE,"capital";#N/A,#N/A,FALSE,"summary"}</definedName>
    <definedName name="sza_5_2" localSheetId="4" hidden="1">{#N/A,#N/A,FALSE,"property";#N/A,#N/A,FALSE,"tenants";#N/A,#N/A,FALSE,"capital";#N/A,#N/A,FALSE,"summary"}</definedName>
    <definedName name="sza_5_2" localSheetId="3" hidden="1">{#N/A,#N/A,FALSE,"property";#N/A,#N/A,FALSE,"tenants";#N/A,#N/A,FALSE,"capital";#N/A,#N/A,FALSE,"summary"}</definedName>
    <definedName name="sza_5_2" hidden="1">{#N/A,#N/A,FALSE,"property";#N/A,#N/A,FALSE,"tenants";#N/A,#N/A,FALSE,"capital";#N/A,#N/A,FALSE,"summary"}</definedName>
    <definedName name="valdate">'[1]Property ID'!$R$2</definedName>
    <definedName name="valpurp">'[1]Property ID'!$T$2</definedName>
    <definedName name="valtype">'[1]Property ID'!$Q$2</definedName>
    <definedName name="valuer">'[1]Property ID'!$D$2</definedName>
    <definedName name="wrn.Main2." localSheetId="5" hidden="1">{#N/A,#N/A,FALSE,"Val."}</definedName>
    <definedName name="wrn.Main2." localSheetId="2" hidden="1">{#N/A,#N/A,FALSE,"Val."}</definedName>
    <definedName name="wrn.Main2." localSheetId="4" hidden="1">{#N/A,#N/A,FALSE,"Val."}</definedName>
    <definedName name="wrn.Main2." localSheetId="3" hidden="1">{#N/A,#N/A,FALSE,"Val."}</definedName>
    <definedName name="wrn.Main2." hidden="1">{#N/A,#N/A,FALSE,"Val."}</definedName>
    <definedName name="wrn.print_all." localSheetId="5" hidden="1">{#N/A,#N/A,FALSE,"property";#N/A,#N/A,FALSE,"tenants";#N/A,#N/A,FALSE,"capital";#N/A,#N/A,FALSE,"summary"}</definedName>
    <definedName name="wrn.print_all." localSheetId="2" hidden="1">{#N/A,#N/A,FALSE,"property";#N/A,#N/A,FALSE,"tenants";#N/A,#N/A,FALSE,"capital";#N/A,#N/A,FALSE,"summary"}</definedName>
    <definedName name="wrn.print_all." localSheetId="4" hidden="1">{#N/A,#N/A,FALSE,"property";#N/A,#N/A,FALSE,"tenants";#N/A,#N/A,FALSE,"capital";#N/A,#N/A,FALSE,"summary"}</definedName>
    <definedName name="wrn.print_all." localSheetId="3" hidden="1">{#N/A,#N/A,FALSE,"property";#N/A,#N/A,FALSE,"tenants";#N/A,#N/A,FALSE,"capital";#N/A,#N/A,FALSE,"summary"}</definedName>
    <definedName name="wrn.print_all." hidden="1">{#N/A,#N/A,FALSE,"property";#N/A,#N/A,FALSE,"tenants";#N/A,#N/A,FALSE,"capital";#N/A,#N/A,FALSE,"summary"}</definedName>
    <definedName name="wrn.print_all._1" localSheetId="5" hidden="1">{#N/A,#N/A,FALSE,"property";#N/A,#N/A,FALSE,"tenants";#N/A,#N/A,FALSE,"capital";#N/A,#N/A,FALSE,"summary"}</definedName>
    <definedName name="wrn.print_all._1" localSheetId="2" hidden="1">{#N/A,#N/A,FALSE,"property";#N/A,#N/A,FALSE,"tenants";#N/A,#N/A,FALSE,"capital";#N/A,#N/A,FALSE,"summary"}</definedName>
    <definedName name="wrn.print_all._1" localSheetId="4" hidden="1">{#N/A,#N/A,FALSE,"property";#N/A,#N/A,FALSE,"tenants";#N/A,#N/A,FALSE,"capital";#N/A,#N/A,FALSE,"summary"}</definedName>
    <definedName name="wrn.print_all._1" localSheetId="3" hidden="1">{#N/A,#N/A,FALSE,"property";#N/A,#N/A,FALSE,"tenants";#N/A,#N/A,FALSE,"capital";#N/A,#N/A,FALSE,"summary"}</definedName>
    <definedName name="wrn.print_all._1" hidden="1">{#N/A,#N/A,FALSE,"property";#N/A,#N/A,FALSE,"tenants";#N/A,#N/A,FALSE,"capital";#N/A,#N/A,FALSE,"summary"}</definedName>
    <definedName name="wrn.print_all._1_1" localSheetId="5" hidden="1">{#N/A,#N/A,FALSE,"property";#N/A,#N/A,FALSE,"tenants";#N/A,#N/A,FALSE,"capital";#N/A,#N/A,FALSE,"summary"}</definedName>
    <definedName name="wrn.print_all._1_1" localSheetId="2" hidden="1">{#N/A,#N/A,FALSE,"property";#N/A,#N/A,FALSE,"tenants";#N/A,#N/A,FALSE,"capital";#N/A,#N/A,FALSE,"summary"}</definedName>
    <definedName name="wrn.print_all._1_1" localSheetId="4" hidden="1">{#N/A,#N/A,FALSE,"property";#N/A,#N/A,FALSE,"tenants";#N/A,#N/A,FALSE,"capital";#N/A,#N/A,FALSE,"summary"}</definedName>
    <definedName name="wrn.print_all._1_1" localSheetId="3" hidden="1">{#N/A,#N/A,FALSE,"property";#N/A,#N/A,FALSE,"tenants";#N/A,#N/A,FALSE,"capital";#N/A,#N/A,FALSE,"summary"}</definedName>
    <definedName name="wrn.print_all._1_1" hidden="1">{#N/A,#N/A,FALSE,"property";#N/A,#N/A,FALSE,"tenants";#N/A,#N/A,FALSE,"capital";#N/A,#N/A,FALSE,"summary"}</definedName>
    <definedName name="wrn.print_all._1_1_1" localSheetId="5" hidden="1">{#N/A,#N/A,FALSE,"property";#N/A,#N/A,FALSE,"tenants";#N/A,#N/A,FALSE,"capital";#N/A,#N/A,FALSE,"summary"}</definedName>
    <definedName name="wrn.print_all._1_1_1" localSheetId="2" hidden="1">{#N/A,#N/A,FALSE,"property";#N/A,#N/A,FALSE,"tenants";#N/A,#N/A,FALSE,"capital";#N/A,#N/A,FALSE,"summary"}</definedName>
    <definedName name="wrn.print_all._1_1_1" localSheetId="4" hidden="1">{#N/A,#N/A,FALSE,"property";#N/A,#N/A,FALSE,"tenants";#N/A,#N/A,FALSE,"capital";#N/A,#N/A,FALSE,"summary"}</definedName>
    <definedName name="wrn.print_all._1_1_1" localSheetId="3" hidden="1">{#N/A,#N/A,FALSE,"property";#N/A,#N/A,FALSE,"tenants";#N/A,#N/A,FALSE,"capital";#N/A,#N/A,FALSE,"summary"}</definedName>
    <definedName name="wrn.print_all._1_1_1" hidden="1">{#N/A,#N/A,FALSE,"property";#N/A,#N/A,FALSE,"tenants";#N/A,#N/A,FALSE,"capital";#N/A,#N/A,FALSE,"summary"}</definedName>
    <definedName name="wrn.print_all._1_1_1_1" localSheetId="5" hidden="1">{#N/A,#N/A,FALSE,"property";#N/A,#N/A,FALSE,"tenants";#N/A,#N/A,FALSE,"capital";#N/A,#N/A,FALSE,"summary"}</definedName>
    <definedName name="wrn.print_all._1_1_1_1" localSheetId="2" hidden="1">{#N/A,#N/A,FALSE,"property";#N/A,#N/A,FALSE,"tenants";#N/A,#N/A,FALSE,"capital";#N/A,#N/A,FALSE,"summary"}</definedName>
    <definedName name="wrn.print_all._1_1_1_1" localSheetId="4" hidden="1">{#N/A,#N/A,FALSE,"property";#N/A,#N/A,FALSE,"tenants";#N/A,#N/A,FALSE,"capital";#N/A,#N/A,FALSE,"summary"}</definedName>
    <definedName name="wrn.print_all._1_1_1_1" localSheetId="3" hidden="1">{#N/A,#N/A,FALSE,"property";#N/A,#N/A,FALSE,"tenants";#N/A,#N/A,FALSE,"capital";#N/A,#N/A,FALSE,"summary"}</definedName>
    <definedName name="wrn.print_all._1_1_1_1" hidden="1">{#N/A,#N/A,FALSE,"property";#N/A,#N/A,FALSE,"tenants";#N/A,#N/A,FALSE,"capital";#N/A,#N/A,FALSE,"summary"}</definedName>
    <definedName name="wrn.print_all._1_1_1_1_1" localSheetId="5" hidden="1">{#N/A,#N/A,FALSE,"property";#N/A,#N/A,FALSE,"tenants";#N/A,#N/A,FALSE,"capital";#N/A,#N/A,FALSE,"summary"}</definedName>
    <definedName name="wrn.print_all._1_1_1_1_1" localSheetId="2" hidden="1">{#N/A,#N/A,FALSE,"property";#N/A,#N/A,FALSE,"tenants";#N/A,#N/A,FALSE,"capital";#N/A,#N/A,FALSE,"summary"}</definedName>
    <definedName name="wrn.print_all._1_1_1_1_1" localSheetId="4" hidden="1">{#N/A,#N/A,FALSE,"property";#N/A,#N/A,FALSE,"tenants";#N/A,#N/A,FALSE,"capital";#N/A,#N/A,FALSE,"summary"}</definedName>
    <definedName name="wrn.print_all._1_1_1_1_1" localSheetId="3" hidden="1">{#N/A,#N/A,FALSE,"property";#N/A,#N/A,FALSE,"tenants";#N/A,#N/A,FALSE,"capital";#N/A,#N/A,FALSE,"summary"}</definedName>
    <definedName name="wrn.print_all._1_1_1_1_1" hidden="1">{#N/A,#N/A,FALSE,"property";#N/A,#N/A,FALSE,"tenants";#N/A,#N/A,FALSE,"capital";#N/A,#N/A,FALSE,"summary"}</definedName>
    <definedName name="wrn.print_all._1_1_1_2" localSheetId="5" hidden="1">{#N/A,#N/A,FALSE,"property";#N/A,#N/A,FALSE,"tenants";#N/A,#N/A,FALSE,"capital";#N/A,#N/A,FALSE,"summary"}</definedName>
    <definedName name="wrn.print_all._1_1_1_2" localSheetId="2" hidden="1">{#N/A,#N/A,FALSE,"property";#N/A,#N/A,FALSE,"tenants";#N/A,#N/A,FALSE,"capital";#N/A,#N/A,FALSE,"summary"}</definedName>
    <definedName name="wrn.print_all._1_1_1_2" localSheetId="4" hidden="1">{#N/A,#N/A,FALSE,"property";#N/A,#N/A,FALSE,"tenants";#N/A,#N/A,FALSE,"capital";#N/A,#N/A,FALSE,"summary"}</definedName>
    <definedName name="wrn.print_all._1_1_1_2" localSheetId="3" hidden="1">{#N/A,#N/A,FALSE,"property";#N/A,#N/A,FALSE,"tenants";#N/A,#N/A,FALSE,"capital";#N/A,#N/A,FALSE,"summary"}</definedName>
    <definedName name="wrn.print_all._1_1_1_2" hidden="1">{#N/A,#N/A,FALSE,"property";#N/A,#N/A,FALSE,"tenants";#N/A,#N/A,FALSE,"capital";#N/A,#N/A,FALSE,"summary"}</definedName>
    <definedName name="wrn.print_all._1_1_1_3" localSheetId="5" hidden="1">{#N/A,#N/A,FALSE,"property";#N/A,#N/A,FALSE,"tenants";#N/A,#N/A,FALSE,"capital";#N/A,#N/A,FALSE,"summary"}</definedName>
    <definedName name="wrn.print_all._1_1_1_3" localSheetId="2" hidden="1">{#N/A,#N/A,FALSE,"property";#N/A,#N/A,FALSE,"tenants";#N/A,#N/A,FALSE,"capital";#N/A,#N/A,FALSE,"summary"}</definedName>
    <definedName name="wrn.print_all._1_1_1_3" localSheetId="4" hidden="1">{#N/A,#N/A,FALSE,"property";#N/A,#N/A,FALSE,"tenants";#N/A,#N/A,FALSE,"capital";#N/A,#N/A,FALSE,"summary"}</definedName>
    <definedName name="wrn.print_all._1_1_1_3" localSheetId="3" hidden="1">{#N/A,#N/A,FALSE,"property";#N/A,#N/A,FALSE,"tenants";#N/A,#N/A,FALSE,"capital";#N/A,#N/A,FALSE,"summary"}</definedName>
    <definedName name="wrn.print_all._1_1_1_3" hidden="1">{#N/A,#N/A,FALSE,"property";#N/A,#N/A,FALSE,"tenants";#N/A,#N/A,FALSE,"capital";#N/A,#N/A,FALSE,"summary"}</definedName>
    <definedName name="wrn.print_all._1_1_2" localSheetId="5" hidden="1">{#N/A,#N/A,FALSE,"property";#N/A,#N/A,FALSE,"tenants";#N/A,#N/A,FALSE,"capital";#N/A,#N/A,FALSE,"summary"}</definedName>
    <definedName name="wrn.print_all._1_1_2" localSheetId="2" hidden="1">{#N/A,#N/A,FALSE,"property";#N/A,#N/A,FALSE,"tenants";#N/A,#N/A,FALSE,"capital";#N/A,#N/A,FALSE,"summary"}</definedName>
    <definedName name="wrn.print_all._1_1_2" localSheetId="4" hidden="1">{#N/A,#N/A,FALSE,"property";#N/A,#N/A,FALSE,"tenants";#N/A,#N/A,FALSE,"capital";#N/A,#N/A,FALSE,"summary"}</definedName>
    <definedName name="wrn.print_all._1_1_2" localSheetId="3" hidden="1">{#N/A,#N/A,FALSE,"property";#N/A,#N/A,FALSE,"tenants";#N/A,#N/A,FALSE,"capital";#N/A,#N/A,FALSE,"summary"}</definedName>
    <definedName name="wrn.print_all._1_1_2" hidden="1">{#N/A,#N/A,FALSE,"property";#N/A,#N/A,FALSE,"tenants";#N/A,#N/A,FALSE,"capital";#N/A,#N/A,FALSE,"summary"}</definedName>
    <definedName name="wrn.print_all._1_1_2_1" localSheetId="5" hidden="1">{#N/A,#N/A,FALSE,"property";#N/A,#N/A,FALSE,"tenants";#N/A,#N/A,FALSE,"capital";#N/A,#N/A,FALSE,"summary"}</definedName>
    <definedName name="wrn.print_all._1_1_2_1" localSheetId="2" hidden="1">{#N/A,#N/A,FALSE,"property";#N/A,#N/A,FALSE,"tenants";#N/A,#N/A,FALSE,"capital";#N/A,#N/A,FALSE,"summary"}</definedName>
    <definedName name="wrn.print_all._1_1_2_1" localSheetId="4" hidden="1">{#N/A,#N/A,FALSE,"property";#N/A,#N/A,FALSE,"tenants";#N/A,#N/A,FALSE,"capital";#N/A,#N/A,FALSE,"summary"}</definedName>
    <definedName name="wrn.print_all._1_1_2_1" localSheetId="3" hidden="1">{#N/A,#N/A,FALSE,"property";#N/A,#N/A,FALSE,"tenants";#N/A,#N/A,FALSE,"capital";#N/A,#N/A,FALSE,"summary"}</definedName>
    <definedName name="wrn.print_all._1_1_2_1" hidden="1">{#N/A,#N/A,FALSE,"property";#N/A,#N/A,FALSE,"tenants";#N/A,#N/A,FALSE,"capital";#N/A,#N/A,FALSE,"summary"}</definedName>
    <definedName name="wrn.print_all._1_1_2_2" localSheetId="5" hidden="1">{#N/A,#N/A,FALSE,"property";#N/A,#N/A,FALSE,"tenants";#N/A,#N/A,FALSE,"capital";#N/A,#N/A,FALSE,"summary"}</definedName>
    <definedName name="wrn.print_all._1_1_2_2" localSheetId="2" hidden="1">{#N/A,#N/A,FALSE,"property";#N/A,#N/A,FALSE,"tenants";#N/A,#N/A,FALSE,"capital";#N/A,#N/A,FALSE,"summary"}</definedName>
    <definedName name="wrn.print_all._1_1_2_2" localSheetId="4" hidden="1">{#N/A,#N/A,FALSE,"property";#N/A,#N/A,FALSE,"tenants";#N/A,#N/A,FALSE,"capital";#N/A,#N/A,FALSE,"summary"}</definedName>
    <definedName name="wrn.print_all._1_1_2_2" localSheetId="3" hidden="1">{#N/A,#N/A,FALSE,"property";#N/A,#N/A,FALSE,"tenants";#N/A,#N/A,FALSE,"capital";#N/A,#N/A,FALSE,"summary"}</definedName>
    <definedName name="wrn.print_all._1_1_2_2" hidden="1">{#N/A,#N/A,FALSE,"property";#N/A,#N/A,FALSE,"tenants";#N/A,#N/A,FALSE,"capital";#N/A,#N/A,FALSE,"summary"}</definedName>
    <definedName name="wrn.print_all._1_1_3" localSheetId="5" hidden="1">{#N/A,#N/A,FALSE,"property";#N/A,#N/A,FALSE,"tenants";#N/A,#N/A,FALSE,"capital";#N/A,#N/A,FALSE,"summary"}</definedName>
    <definedName name="wrn.print_all._1_1_3" localSheetId="2" hidden="1">{#N/A,#N/A,FALSE,"property";#N/A,#N/A,FALSE,"tenants";#N/A,#N/A,FALSE,"capital";#N/A,#N/A,FALSE,"summary"}</definedName>
    <definedName name="wrn.print_all._1_1_3" localSheetId="4" hidden="1">{#N/A,#N/A,FALSE,"property";#N/A,#N/A,FALSE,"tenants";#N/A,#N/A,FALSE,"capital";#N/A,#N/A,FALSE,"summary"}</definedName>
    <definedName name="wrn.print_all._1_1_3" localSheetId="3" hidden="1">{#N/A,#N/A,FALSE,"property";#N/A,#N/A,FALSE,"tenants";#N/A,#N/A,FALSE,"capital";#N/A,#N/A,FALSE,"summary"}</definedName>
    <definedName name="wrn.print_all._1_1_3" hidden="1">{#N/A,#N/A,FALSE,"property";#N/A,#N/A,FALSE,"tenants";#N/A,#N/A,FALSE,"capital";#N/A,#N/A,FALSE,"summary"}</definedName>
    <definedName name="wrn.print_all._1_1_3_1" localSheetId="5" hidden="1">{#N/A,#N/A,FALSE,"property";#N/A,#N/A,FALSE,"tenants";#N/A,#N/A,FALSE,"capital";#N/A,#N/A,FALSE,"summary"}</definedName>
    <definedName name="wrn.print_all._1_1_3_1" localSheetId="2" hidden="1">{#N/A,#N/A,FALSE,"property";#N/A,#N/A,FALSE,"tenants";#N/A,#N/A,FALSE,"capital";#N/A,#N/A,FALSE,"summary"}</definedName>
    <definedName name="wrn.print_all._1_1_3_1" localSheetId="4" hidden="1">{#N/A,#N/A,FALSE,"property";#N/A,#N/A,FALSE,"tenants";#N/A,#N/A,FALSE,"capital";#N/A,#N/A,FALSE,"summary"}</definedName>
    <definedName name="wrn.print_all._1_1_3_1" localSheetId="3" hidden="1">{#N/A,#N/A,FALSE,"property";#N/A,#N/A,FALSE,"tenants";#N/A,#N/A,FALSE,"capital";#N/A,#N/A,FALSE,"summary"}</definedName>
    <definedName name="wrn.print_all._1_1_3_1" hidden="1">{#N/A,#N/A,FALSE,"property";#N/A,#N/A,FALSE,"tenants";#N/A,#N/A,FALSE,"capital";#N/A,#N/A,FALSE,"summary"}</definedName>
    <definedName name="wrn.print_all._1_1_3_2" localSheetId="5" hidden="1">{#N/A,#N/A,FALSE,"property";#N/A,#N/A,FALSE,"tenants";#N/A,#N/A,FALSE,"capital";#N/A,#N/A,FALSE,"summary"}</definedName>
    <definedName name="wrn.print_all._1_1_3_2" localSheetId="2" hidden="1">{#N/A,#N/A,FALSE,"property";#N/A,#N/A,FALSE,"tenants";#N/A,#N/A,FALSE,"capital";#N/A,#N/A,FALSE,"summary"}</definedName>
    <definedName name="wrn.print_all._1_1_3_2" localSheetId="4" hidden="1">{#N/A,#N/A,FALSE,"property";#N/A,#N/A,FALSE,"tenants";#N/A,#N/A,FALSE,"capital";#N/A,#N/A,FALSE,"summary"}</definedName>
    <definedName name="wrn.print_all._1_1_3_2" localSheetId="3" hidden="1">{#N/A,#N/A,FALSE,"property";#N/A,#N/A,FALSE,"tenants";#N/A,#N/A,FALSE,"capital";#N/A,#N/A,FALSE,"summary"}</definedName>
    <definedName name="wrn.print_all._1_1_3_2" hidden="1">{#N/A,#N/A,FALSE,"property";#N/A,#N/A,FALSE,"tenants";#N/A,#N/A,FALSE,"capital";#N/A,#N/A,FALSE,"summary"}</definedName>
    <definedName name="wrn.print_all._1_1_4" localSheetId="5" hidden="1">{#N/A,#N/A,FALSE,"property";#N/A,#N/A,FALSE,"tenants";#N/A,#N/A,FALSE,"capital";#N/A,#N/A,FALSE,"summary"}</definedName>
    <definedName name="wrn.print_all._1_1_4" localSheetId="2" hidden="1">{#N/A,#N/A,FALSE,"property";#N/A,#N/A,FALSE,"tenants";#N/A,#N/A,FALSE,"capital";#N/A,#N/A,FALSE,"summary"}</definedName>
    <definedName name="wrn.print_all._1_1_4" localSheetId="4" hidden="1">{#N/A,#N/A,FALSE,"property";#N/A,#N/A,FALSE,"tenants";#N/A,#N/A,FALSE,"capital";#N/A,#N/A,FALSE,"summary"}</definedName>
    <definedName name="wrn.print_all._1_1_4" localSheetId="3" hidden="1">{#N/A,#N/A,FALSE,"property";#N/A,#N/A,FALSE,"tenants";#N/A,#N/A,FALSE,"capital";#N/A,#N/A,FALSE,"summary"}</definedName>
    <definedName name="wrn.print_all._1_1_4" hidden="1">{#N/A,#N/A,FALSE,"property";#N/A,#N/A,FALSE,"tenants";#N/A,#N/A,FALSE,"capital";#N/A,#N/A,FALSE,"summary"}</definedName>
    <definedName name="wrn.print_all._1_1_4_1" localSheetId="5" hidden="1">{#N/A,#N/A,FALSE,"property";#N/A,#N/A,FALSE,"tenants";#N/A,#N/A,FALSE,"capital";#N/A,#N/A,FALSE,"summary"}</definedName>
    <definedName name="wrn.print_all._1_1_4_1" localSheetId="2" hidden="1">{#N/A,#N/A,FALSE,"property";#N/A,#N/A,FALSE,"tenants";#N/A,#N/A,FALSE,"capital";#N/A,#N/A,FALSE,"summary"}</definedName>
    <definedName name="wrn.print_all._1_1_4_1" localSheetId="4" hidden="1">{#N/A,#N/A,FALSE,"property";#N/A,#N/A,FALSE,"tenants";#N/A,#N/A,FALSE,"capital";#N/A,#N/A,FALSE,"summary"}</definedName>
    <definedName name="wrn.print_all._1_1_4_1" localSheetId="3" hidden="1">{#N/A,#N/A,FALSE,"property";#N/A,#N/A,FALSE,"tenants";#N/A,#N/A,FALSE,"capital";#N/A,#N/A,FALSE,"summary"}</definedName>
    <definedName name="wrn.print_all._1_1_4_1" hidden="1">{#N/A,#N/A,FALSE,"property";#N/A,#N/A,FALSE,"tenants";#N/A,#N/A,FALSE,"capital";#N/A,#N/A,FALSE,"summary"}</definedName>
    <definedName name="wrn.print_all._1_1_4_2" localSheetId="5" hidden="1">{#N/A,#N/A,FALSE,"property";#N/A,#N/A,FALSE,"tenants";#N/A,#N/A,FALSE,"capital";#N/A,#N/A,FALSE,"summary"}</definedName>
    <definedName name="wrn.print_all._1_1_4_2" localSheetId="2" hidden="1">{#N/A,#N/A,FALSE,"property";#N/A,#N/A,FALSE,"tenants";#N/A,#N/A,FALSE,"capital";#N/A,#N/A,FALSE,"summary"}</definedName>
    <definedName name="wrn.print_all._1_1_4_2" localSheetId="4" hidden="1">{#N/A,#N/A,FALSE,"property";#N/A,#N/A,FALSE,"tenants";#N/A,#N/A,FALSE,"capital";#N/A,#N/A,FALSE,"summary"}</definedName>
    <definedName name="wrn.print_all._1_1_4_2" localSheetId="3" hidden="1">{#N/A,#N/A,FALSE,"property";#N/A,#N/A,FALSE,"tenants";#N/A,#N/A,FALSE,"capital";#N/A,#N/A,FALSE,"summary"}</definedName>
    <definedName name="wrn.print_all._1_1_4_2" hidden="1">{#N/A,#N/A,FALSE,"property";#N/A,#N/A,FALSE,"tenants";#N/A,#N/A,FALSE,"capital";#N/A,#N/A,FALSE,"summary"}</definedName>
    <definedName name="wrn.print_all._1_1_5" localSheetId="5" hidden="1">{#N/A,#N/A,FALSE,"property";#N/A,#N/A,FALSE,"tenants";#N/A,#N/A,FALSE,"capital";#N/A,#N/A,FALSE,"summary"}</definedName>
    <definedName name="wrn.print_all._1_1_5" localSheetId="2" hidden="1">{#N/A,#N/A,FALSE,"property";#N/A,#N/A,FALSE,"tenants";#N/A,#N/A,FALSE,"capital";#N/A,#N/A,FALSE,"summary"}</definedName>
    <definedName name="wrn.print_all._1_1_5" localSheetId="4" hidden="1">{#N/A,#N/A,FALSE,"property";#N/A,#N/A,FALSE,"tenants";#N/A,#N/A,FALSE,"capital";#N/A,#N/A,FALSE,"summary"}</definedName>
    <definedName name="wrn.print_all._1_1_5" localSheetId="3" hidden="1">{#N/A,#N/A,FALSE,"property";#N/A,#N/A,FALSE,"tenants";#N/A,#N/A,FALSE,"capital";#N/A,#N/A,FALSE,"summary"}</definedName>
    <definedName name="wrn.print_all._1_1_5" hidden="1">{#N/A,#N/A,FALSE,"property";#N/A,#N/A,FALSE,"tenants";#N/A,#N/A,FALSE,"capital";#N/A,#N/A,FALSE,"summary"}</definedName>
    <definedName name="wrn.print_all._1_1_5_1" localSheetId="5" hidden="1">{#N/A,#N/A,FALSE,"property";#N/A,#N/A,FALSE,"tenants";#N/A,#N/A,FALSE,"capital";#N/A,#N/A,FALSE,"summary"}</definedName>
    <definedName name="wrn.print_all._1_1_5_1" localSheetId="2" hidden="1">{#N/A,#N/A,FALSE,"property";#N/A,#N/A,FALSE,"tenants";#N/A,#N/A,FALSE,"capital";#N/A,#N/A,FALSE,"summary"}</definedName>
    <definedName name="wrn.print_all._1_1_5_1" localSheetId="4" hidden="1">{#N/A,#N/A,FALSE,"property";#N/A,#N/A,FALSE,"tenants";#N/A,#N/A,FALSE,"capital";#N/A,#N/A,FALSE,"summary"}</definedName>
    <definedName name="wrn.print_all._1_1_5_1" localSheetId="3" hidden="1">{#N/A,#N/A,FALSE,"property";#N/A,#N/A,FALSE,"tenants";#N/A,#N/A,FALSE,"capital";#N/A,#N/A,FALSE,"summary"}</definedName>
    <definedName name="wrn.print_all._1_1_5_1" hidden="1">{#N/A,#N/A,FALSE,"property";#N/A,#N/A,FALSE,"tenants";#N/A,#N/A,FALSE,"capital";#N/A,#N/A,FALSE,"summary"}</definedName>
    <definedName name="wrn.print_all._1_1_5_2" localSheetId="5" hidden="1">{#N/A,#N/A,FALSE,"property";#N/A,#N/A,FALSE,"tenants";#N/A,#N/A,FALSE,"capital";#N/A,#N/A,FALSE,"summary"}</definedName>
    <definedName name="wrn.print_all._1_1_5_2" localSheetId="2" hidden="1">{#N/A,#N/A,FALSE,"property";#N/A,#N/A,FALSE,"tenants";#N/A,#N/A,FALSE,"capital";#N/A,#N/A,FALSE,"summary"}</definedName>
    <definedName name="wrn.print_all._1_1_5_2" localSheetId="4" hidden="1">{#N/A,#N/A,FALSE,"property";#N/A,#N/A,FALSE,"tenants";#N/A,#N/A,FALSE,"capital";#N/A,#N/A,FALSE,"summary"}</definedName>
    <definedName name="wrn.print_all._1_1_5_2" localSheetId="3" hidden="1">{#N/A,#N/A,FALSE,"property";#N/A,#N/A,FALSE,"tenants";#N/A,#N/A,FALSE,"capital";#N/A,#N/A,FALSE,"summary"}</definedName>
    <definedName name="wrn.print_all._1_1_5_2" hidden="1">{#N/A,#N/A,FALSE,"property";#N/A,#N/A,FALSE,"tenants";#N/A,#N/A,FALSE,"capital";#N/A,#N/A,FALSE,"summary"}</definedName>
    <definedName name="wrn.print_all._1_2" localSheetId="5" hidden="1">{#N/A,#N/A,FALSE,"property";#N/A,#N/A,FALSE,"tenants";#N/A,#N/A,FALSE,"capital";#N/A,#N/A,FALSE,"summary"}</definedName>
    <definedName name="wrn.print_all._1_2" localSheetId="2" hidden="1">{#N/A,#N/A,FALSE,"property";#N/A,#N/A,FALSE,"tenants";#N/A,#N/A,FALSE,"capital";#N/A,#N/A,FALSE,"summary"}</definedName>
    <definedName name="wrn.print_all._1_2" localSheetId="4" hidden="1">{#N/A,#N/A,FALSE,"property";#N/A,#N/A,FALSE,"tenants";#N/A,#N/A,FALSE,"capital";#N/A,#N/A,FALSE,"summary"}</definedName>
    <definedName name="wrn.print_all._1_2" localSheetId="3" hidden="1">{#N/A,#N/A,FALSE,"property";#N/A,#N/A,FALSE,"tenants";#N/A,#N/A,FALSE,"capital";#N/A,#N/A,FALSE,"summary"}</definedName>
    <definedName name="wrn.print_all._1_2" hidden="1">{#N/A,#N/A,FALSE,"property";#N/A,#N/A,FALSE,"tenants";#N/A,#N/A,FALSE,"capital";#N/A,#N/A,FALSE,"summary"}</definedName>
    <definedName name="wrn.print_all._1_2_1" localSheetId="5" hidden="1">{#N/A,#N/A,FALSE,"property";#N/A,#N/A,FALSE,"tenants";#N/A,#N/A,FALSE,"capital";#N/A,#N/A,FALSE,"summary"}</definedName>
    <definedName name="wrn.print_all._1_2_1" localSheetId="2" hidden="1">{#N/A,#N/A,FALSE,"property";#N/A,#N/A,FALSE,"tenants";#N/A,#N/A,FALSE,"capital";#N/A,#N/A,FALSE,"summary"}</definedName>
    <definedName name="wrn.print_all._1_2_1" localSheetId="4" hidden="1">{#N/A,#N/A,FALSE,"property";#N/A,#N/A,FALSE,"tenants";#N/A,#N/A,FALSE,"capital";#N/A,#N/A,FALSE,"summary"}</definedName>
    <definedName name="wrn.print_all._1_2_1" localSheetId="3" hidden="1">{#N/A,#N/A,FALSE,"property";#N/A,#N/A,FALSE,"tenants";#N/A,#N/A,FALSE,"capital";#N/A,#N/A,FALSE,"summary"}</definedName>
    <definedName name="wrn.print_all._1_2_1" hidden="1">{#N/A,#N/A,FALSE,"property";#N/A,#N/A,FALSE,"tenants";#N/A,#N/A,FALSE,"capital";#N/A,#N/A,FALSE,"summary"}</definedName>
    <definedName name="wrn.print_all._1_2_1_1" localSheetId="5" hidden="1">{#N/A,#N/A,FALSE,"property";#N/A,#N/A,FALSE,"tenants";#N/A,#N/A,FALSE,"capital";#N/A,#N/A,FALSE,"summary"}</definedName>
    <definedName name="wrn.print_all._1_2_1_1" localSheetId="2" hidden="1">{#N/A,#N/A,FALSE,"property";#N/A,#N/A,FALSE,"tenants";#N/A,#N/A,FALSE,"capital";#N/A,#N/A,FALSE,"summary"}</definedName>
    <definedName name="wrn.print_all._1_2_1_1" localSheetId="4" hidden="1">{#N/A,#N/A,FALSE,"property";#N/A,#N/A,FALSE,"tenants";#N/A,#N/A,FALSE,"capital";#N/A,#N/A,FALSE,"summary"}</definedName>
    <definedName name="wrn.print_all._1_2_1_1" localSheetId="3" hidden="1">{#N/A,#N/A,FALSE,"property";#N/A,#N/A,FALSE,"tenants";#N/A,#N/A,FALSE,"capital";#N/A,#N/A,FALSE,"summary"}</definedName>
    <definedName name="wrn.print_all._1_2_1_1" hidden="1">{#N/A,#N/A,FALSE,"property";#N/A,#N/A,FALSE,"tenants";#N/A,#N/A,FALSE,"capital";#N/A,#N/A,FALSE,"summary"}</definedName>
    <definedName name="wrn.print_all._1_2_2" localSheetId="5" hidden="1">{#N/A,#N/A,FALSE,"property";#N/A,#N/A,FALSE,"tenants";#N/A,#N/A,FALSE,"capital";#N/A,#N/A,FALSE,"summary"}</definedName>
    <definedName name="wrn.print_all._1_2_2" localSheetId="2" hidden="1">{#N/A,#N/A,FALSE,"property";#N/A,#N/A,FALSE,"tenants";#N/A,#N/A,FALSE,"capital";#N/A,#N/A,FALSE,"summary"}</definedName>
    <definedName name="wrn.print_all._1_2_2" localSheetId="4" hidden="1">{#N/A,#N/A,FALSE,"property";#N/A,#N/A,FALSE,"tenants";#N/A,#N/A,FALSE,"capital";#N/A,#N/A,FALSE,"summary"}</definedName>
    <definedName name="wrn.print_all._1_2_2" localSheetId="3" hidden="1">{#N/A,#N/A,FALSE,"property";#N/A,#N/A,FALSE,"tenants";#N/A,#N/A,FALSE,"capital";#N/A,#N/A,FALSE,"summary"}</definedName>
    <definedName name="wrn.print_all._1_2_2" hidden="1">{#N/A,#N/A,FALSE,"property";#N/A,#N/A,FALSE,"tenants";#N/A,#N/A,FALSE,"capital";#N/A,#N/A,FALSE,"summary"}</definedName>
    <definedName name="wrn.print_all._1_2_3" localSheetId="5" hidden="1">{#N/A,#N/A,FALSE,"property";#N/A,#N/A,FALSE,"tenants";#N/A,#N/A,FALSE,"capital";#N/A,#N/A,FALSE,"summary"}</definedName>
    <definedName name="wrn.print_all._1_2_3" localSheetId="2" hidden="1">{#N/A,#N/A,FALSE,"property";#N/A,#N/A,FALSE,"tenants";#N/A,#N/A,FALSE,"capital";#N/A,#N/A,FALSE,"summary"}</definedName>
    <definedName name="wrn.print_all._1_2_3" localSheetId="4" hidden="1">{#N/A,#N/A,FALSE,"property";#N/A,#N/A,FALSE,"tenants";#N/A,#N/A,FALSE,"capital";#N/A,#N/A,FALSE,"summary"}</definedName>
    <definedName name="wrn.print_all._1_2_3" localSheetId="3" hidden="1">{#N/A,#N/A,FALSE,"property";#N/A,#N/A,FALSE,"tenants";#N/A,#N/A,FALSE,"capital";#N/A,#N/A,FALSE,"summary"}</definedName>
    <definedName name="wrn.print_all._1_2_3" hidden="1">{#N/A,#N/A,FALSE,"property";#N/A,#N/A,FALSE,"tenants";#N/A,#N/A,FALSE,"capital";#N/A,#N/A,FALSE,"summary"}</definedName>
    <definedName name="wrn.print_all._1_3" localSheetId="5" hidden="1">{#N/A,#N/A,FALSE,"property";#N/A,#N/A,FALSE,"tenants";#N/A,#N/A,FALSE,"capital";#N/A,#N/A,FALSE,"summary"}</definedName>
    <definedName name="wrn.print_all._1_3" localSheetId="2" hidden="1">{#N/A,#N/A,FALSE,"property";#N/A,#N/A,FALSE,"tenants";#N/A,#N/A,FALSE,"capital";#N/A,#N/A,FALSE,"summary"}</definedName>
    <definedName name="wrn.print_all._1_3" localSheetId="4" hidden="1">{#N/A,#N/A,FALSE,"property";#N/A,#N/A,FALSE,"tenants";#N/A,#N/A,FALSE,"capital";#N/A,#N/A,FALSE,"summary"}</definedName>
    <definedName name="wrn.print_all._1_3" localSheetId="3" hidden="1">{#N/A,#N/A,FALSE,"property";#N/A,#N/A,FALSE,"tenants";#N/A,#N/A,FALSE,"capital";#N/A,#N/A,FALSE,"summary"}</definedName>
    <definedName name="wrn.print_all._1_3" hidden="1">{#N/A,#N/A,FALSE,"property";#N/A,#N/A,FALSE,"tenants";#N/A,#N/A,FALSE,"capital";#N/A,#N/A,FALSE,"summary"}</definedName>
    <definedName name="wrn.print_all._1_3_1" localSheetId="5" hidden="1">{#N/A,#N/A,FALSE,"property";#N/A,#N/A,FALSE,"tenants";#N/A,#N/A,FALSE,"capital";#N/A,#N/A,FALSE,"summary"}</definedName>
    <definedName name="wrn.print_all._1_3_1" localSheetId="2" hidden="1">{#N/A,#N/A,FALSE,"property";#N/A,#N/A,FALSE,"tenants";#N/A,#N/A,FALSE,"capital";#N/A,#N/A,FALSE,"summary"}</definedName>
    <definedName name="wrn.print_all._1_3_1" localSheetId="4" hidden="1">{#N/A,#N/A,FALSE,"property";#N/A,#N/A,FALSE,"tenants";#N/A,#N/A,FALSE,"capital";#N/A,#N/A,FALSE,"summary"}</definedName>
    <definedName name="wrn.print_all._1_3_1" localSheetId="3" hidden="1">{#N/A,#N/A,FALSE,"property";#N/A,#N/A,FALSE,"tenants";#N/A,#N/A,FALSE,"capital";#N/A,#N/A,FALSE,"summary"}</definedName>
    <definedName name="wrn.print_all._1_3_1" hidden="1">{#N/A,#N/A,FALSE,"property";#N/A,#N/A,FALSE,"tenants";#N/A,#N/A,FALSE,"capital";#N/A,#N/A,FALSE,"summary"}</definedName>
    <definedName name="wrn.print_all._1_3_2" localSheetId="5" hidden="1">{#N/A,#N/A,FALSE,"property";#N/A,#N/A,FALSE,"tenants";#N/A,#N/A,FALSE,"capital";#N/A,#N/A,FALSE,"summary"}</definedName>
    <definedName name="wrn.print_all._1_3_2" localSheetId="2" hidden="1">{#N/A,#N/A,FALSE,"property";#N/A,#N/A,FALSE,"tenants";#N/A,#N/A,FALSE,"capital";#N/A,#N/A,FALSE,"summary"}</definedName>
    <definedName name="wrn.print_all._1_3_2" localSheetId="4" hidden="1">{#N/A,#N/A,FALSE,"property";#N/A,#N/A,FALSE,"tenants";#N/A,#N/A,FALSE,"capital";#N/A,#N/A,FALSE,"summary"}</definedName>
    <definedName name="wrn.print_all._1_3_2" localSheetId="3" hidden="1">{#N/A,#N/A,FALSE,"property";#N/A,#N/A,FALSE,"tenants";#N/A,#N/A,FALSE,"capital";#N/A,#N/A,FALSE,"summary"}</definedName>
    <definedName name="wrn.print_all._1_3_2" hidden="1">{#N/A,#N/A,FALSE,"property";#N/A,#N/A,FALSE,"tenants";#N/A,#N/A,FALSE,"capital";#N/A,#N/A,FALSE,"summary"}</definedName>
    <definedName name="wrn.print_all._1_4" localSheetId="5" hidden="1">{#N/A,#N/A,FALSE,"property";#N/A,#N/A,FALSE,"tenants";#N/A,#N/A,FALSE,"capital";#N/A,#N/A,FALSE,"summary"}</definedName>
    <definedName name="wrn.print_all._1_4" localSheetId="2" hidden="1">{#N/A,#N/A,FALSE,"property";#N/A,#N/A,FALSE,"tenants";#N/A,#N/A,FALSE,"capital";#N/A,#N/A,FALSE,"summary"}</definedName>
    <definedName name="wrn.print_all._1_4" localSheetId="4" hidden="1">{#N/A,#N/A,FALSE,"property";#N/A,#N/A,FALSE,"tenants";#N/A,#N/A,FALSE,"capital";#N/A,#N/A,FALSE,"summary"}</definedName>
    <definedName name="wrn.print_all._1_4" localSheetId="3" hidden="1">{#N/A,#N/A,FALSE,"property";#N/A,#N/A,FALSE,"tenants";#N/A,#N/A,FALSE,"capital";#N/A,#N/A,FALSE,"summary"}</definedName>
    <definedName name="wrn.print_all._1_4" hidden="1">{#N/A,#N/A,FALSE,"property";#N/A,#N/A,FALSE,"tenants";#N/A,#N/A,FALSE,"capital";#N/A,#N/A,FALSE,"summary"}</definedName>
    <definedName name="wrn.print_all._1_4_1" localSheetId="5" hidden="1">{#N/A,#N/A,FALSE,"property";#N/A,#N/A,FALSE,"tenants";#N/A,#N/A,FALSE,"capital";#N/A,#N/A,FALSE,"summary"}</definedName>
    <definedName name="wrn.print_all._1_4_1" localSheetId="2" hidden="1">{#N/A,#N/A,FALSE,"property";#N/A,#N/A,FALSE,"tenants";#N/A,#N/A,FALSE,"capital";#N/A,#N/A,FALSE,"summary"}</definedName>
    <definedName name="wrn.print_all._1_4_1" localSheetId="4" hidden="1">{#N/A,#N/A,FALSE,"property";#N/A,#N/A,FALSE,"tenants";#N/A,#N/A,FALSE,"capital";#N/A,#N/A,FALSE,"summary"}</definedName>
    <definedName name="wrn.print_all._1_4_1" localSheetId="3" hidden="1">{#N/A,#N/A,FALSE,"property";#N/A,#N/A,FALSE,"tenants";#N/A,#N/A,FALSE,"capital";#N/A,#N/A,FALSE,"summary"}</definedName>
    <definedName name="wrn.print_all._1_4_1" hidden="1">{#N/A,#N/A,FALSE,"property";#N/A,#N/A,FALSE,"tenants";#N/A,#N/A,FALSE,"capital";#N/A,#N/A,FALSE,"summary"}</definedName>
    <definedName name="wrn.print_all._1_4_2" localSheetId="5" hidden="1">{#N/A,#N/A,FALSE,"property";#N/A,#N/A,FALSE,"tenants";#N/A,#N/A,FALSE,"capital";#N/A,#N/A,FALSE,"summary"}</definedName>
    <definedName name="wrn.print_all._1_4_2" localSheetId="2" hidden="1">{#N/A,#N/A,FALSE,"property";#N/A,#N/A,FALSE,"tenants";#N/A,#N/A,FALSE,"capital";#N/A,#N/A,FALSE,"summary"}</definedName>
    <definedName name="wrn.print_all._1_4_2" localSheetId="4" hidden="1">{#N/A,#N/A,FALSE,"property";#N/A,#N/A,FALSE,"tenants";#N/A,#N/A,FALSE,"capital";#N/A,#N/A,FALSE,"summary"}</definedName>
    <definedName name="wrn.print_all._1_4_2" localSheetId="3" hidden="1">{#N/A,#N/A,FALSE,"property";#N/A,#N/A,FALSE,"tenants";#N/A,#N/A,FALSE,"capital";#N/A,#N/A,FALSE,"summary"}</definedName>
    <definedName name="wrn.print_all._1_4_2" hidden="1">{#N/A,#N/A,FALSE,"property";#N/A,#N/A,FALSE,"tenants";#N/A,#N/A,FALSE,"capital";#N/A,#N/A,FALSE,"summary"}</definedName>
    <definedName name="wrn.print_all._1_5" localSheetId="5" hidden="1">{#N/A,#N/A,FALSE,"property";#N/A,#N/A,FALSE,"tenants";#N/A,#N/A,FALSE,"capital";#N/A,#N/A,FALSE,"summary"}</definedName>
    <definedName name="wrn.print_all._1_5" localSheetId="2" hidden="1">{#N/A,#N/A,FALSE,"property";#N/A,#N/A,FALSE,"tenants";#N/A,#N/A,FALSE,"capital";#N/A,#N/A,FALSE,"summary"}</definedName>
    <definedName name="wrn.print_all._1_5" localSheetId="4" hidden="1">{#N/A,#N/A,FALSE,"property";#N/A,#N/A,FALSE,"tenants";#N/A,#N/A,FALSE,"capital";#N/A,#N/A,FALSE,"summary"}</definedName>
    <definedName name="wrn.print_all._1_5" localSheetId="3" hidden="1">{#N/A,#N/A,FALSE,"property";#N/A,#N/A,FALSE,"tenants";#N/A,#N/A,FALSE,"capital";#N/A,#N/A,FALSE,"summary"}</definedName>
    <definedName name="wrn.print_all._1_5" hidden="1">{#N/A,#N/A,FALSE,"property";#N/A,#N/A,FALSE,"tenants";#N/A,#N/A,FALSE,"capital";#N/A,#N/A,FALSE,"summary"}</definedName>
    <definedName name="wrn.print_all._1_5_1" localSheetId="5" hidden="1">{#N/A,#N/A,FALSE,"property";#N/A,#N/A,FALSE,"tenants";#N/A,#N/A,FALSE,"capital";#N/A,#N/A,FALSE,"summary"}</definedName>
    <definedName name="wrn.print_all._1_5_1" localSheetId="2" hidden="1">{#N/A,#N/A,FALSE,"property";#N/A,#N/A,FALSE,"tenants";#N/A,#N/A,FALSE,"capital";#N/A,#N/A,FALSE,"summary"}</definedName>
    <definedName name="wrn.print_all._1_5_1" localSheetId="4" hidden="1">{#N/A,#N/A,FALSE,"property";#N/A,#N/A,FALSE,"tenants";#N/A,#N/A,FALSE,"capital";#N/A,#N/A,FALSE,"summary"}</definedName>
    <definedName name="wrn.print_all._1_5_1" localSheetId="3" hidden="1">{#N/A,#N/A,FALSE,"property";#N/A,#N/A,FALSE,"tenants";#N/A,#N/A,FALSE,"capital";#N/A,#N/A,FALSE,"summary"}</definedName>
    <definedName name="wrn.print_all._1_5_1" hidden="1">{#N/A,#N/A,FALSE,"property";#N/A,#N/A,FALSE,"tenants";#N/A,#N/A,FALSE,"capital";#N/A,#N/A,FALSE,"summary"}</definedName>
    <definedName name="wrn.print_all._1_5_2" localSheetId="5" hidden="1">{#N/A,#N/A,FALSE,"property";#N/A,#N/A,FALSE,"tenants";#N/A,#N/A,FALSE,"capital";#N/A,#N/A,FALSE,"summary"}</definedName>
    <definedName name="wrn.print_all._1_5_2" localSheetId="2" hidden="1">{#N/A,#N/A,FALSE,"property";#N/A,#N/A,FALSE,"tenants";#N/A,#N/A,FALSE,"capital";#N/A,#N/A,FALSE,"summary"}</definedName>
    <definedName name="wrn.print_all._1_5_2" localSheetId="4" hidden="1">{#N/A,#N/A,FALSE,"property";#N/A,#N/A,FALSE,"tenants";#N/A,#N/A,FALSE,"capital";#N/A,#N/A,FALSE,"summary"}</definedName>
    <definedName name="wrn.print_all._1_5_2" localSheetId="3" hidden="1">{#N/A,#N/A,FALSE,"property";#N/A,#N/A,FALSE,"tenants";#N/A,#N/A,FALSE,"capital";#N/A,#N/A,FALSE,"summary"}</definedName>
    <definedName name="wrn.print_all._1_5_2" hidden="1">{#N/A,#N/A,FALSE,"property";#N/A,#N/A,FALSE,"tenants";#N/A,#N/A,FALSE,"capital";#N/A,#N/A,FALSE,"summary"}</definedName>
    <definedName name="wrn.print_all._2" localSheetId="5" hidden="1">{#N/A,#N/A,FALSE,"property";#N/A,#N/A,FALSE,"tenants";#N/A,#N/A,FALSE,"capital";#N/A,#N/A,FALSE,"summary"}</definedName>
    <definedName name="wrn.print_all._2" localSheetId="2" hidden="1">{#N/A,#N/A,FALSE,"property";#N/A,#N/A,FALSE,"tenants";#N/A,#N/A,FALSE,"capital";#N/A,#N/A,FALSE,"summary"}</definedName>
    <definedName name="wrn.print_all._2" localSheetId="4" hidden="1">{#N/A,#N/A,FALSE,"property";#N/A,#N/A,FALSE,"tenants";#N/A,#N/A,FALSE,"capital";#N/A,#N/A,FALSE,"summary"}</definedName>
    <definedName name="wrn.print_all._2" localSheetId="3" hidden="1">{#N/A,#N/A,FALSE,"property";#N/A,#N/A,FALSE,"tenants";#N/A,#N/A,FALSE,"capital";#N/A,#N/A,FALSE,"summary"}</definedName>
    <definedName name="wrn.print_all._2" hidden="1">{#N/A,#N/A,FALSE,"property";#N/A,#N/A,FALSE,"tenants";#N/A,#N/A,FALSE,"capital";#N/A,#N/A,FALSE,"summary"}</definedName>
    <definedName name="wrn.print_all._2_1" localSheetId="5" hidden="1">{#N/A,#N/A,FALSE,"property";#N/A,#N/A,FALSE,"tenants";#N/A,#N/A,FALSE,"capital";#N/A,#N/A,FALSE,"summary"}</definedName>
    <definedName name="wrn.print_all._2_1" localSheetId="2" hidden="1">{#N/A,#N/A,FALSE,"property";#N/A,#N/A,FALSE,"tenants";#N/A,#N/A,FALSE,"capital";#N/A,#N/A,FALSE,"summary"}</definedName>
    <definedName name="wrn.print_all._2_1" localSheetId="4" hidden="1">{#N/A,#N/A,FALSE,"property";#N/A,#N/A,FALSE,"tenants";#N/A,#N/A,FALSE,"capital";#N/A,#N/A,FALSE,"summary"}</definedName>
    <definedName name="wrn.print_all._2_1" localSheetId="3" hidden="1">{#N/A,#N/A,FALSE,"property";#N/A,#N/A,FALSE,"tenants";#N/A,#N/A,FALSE,"capital";#N/A,#N/A,FALSE,"summary"}</definedName>
    <definedName name="wrn.print_all._2_1" hidden="1">{#N/A,#N/A,FALSE,"property";#N/A,#N/A,FALSE,"tenants";#N/A,#N/A,FALSE,"capital";#N/A,#N/A,FALSE,"summary"}</definedName>
    <definedName name="wrn.print_all._2_1_1" localSheetId="5" hidden="1">{#N/A,#N/A,FALSE,"property";#N/A,#N/A,FALSE,"tenants";#N/A,#N/A,FALSE,"capital";#N/A,#N/A,FALSE,"summary"}</definedName>
    <definedName name="wrn.print_all._2_1_1" localSheetId="2" hidden="1">{#N/A,#N/A,FALSE,"property";#N/A,#N/A,FALSE,"tenants";#N/A,#N/A,FALSE,"capital";#N/A,#N/A,FALSE,"summary"}</definedName>
    <definedName name="wrn.print_all._2_1_1" localSheetId="4" hidden="1">{#N/A,#N/A,FALSE,"property";#N/A,#N/A,FALSE,"tenants";#N/A,#N/A,FALSE,"capital";#N/A,#N/A,FALSE,"summary"}</definedName>
    <definedName name="wrn.print_all._2_1_1" localSheetId="3" hidden="1">{#N/A,#N/A,FALSE,"property";#N/A,#N/A,FALSE,"tenants";#N/A,#N/A,FALSE,"capital";#N/A,#N/A,FALSE,"summary"}</definedName>
    <definedName name="wrn.print_all._2_1_1" hidden="1">{#N/A,#N/A,FALSE,"property";#N/A,#N/A,FALSE,"tenants";#N/A,#N/A,FALSE,"capital";#N/A,#N/A,FALSE,"summary"}</definedName>
    <definedName name="wrn.print_all._2_2" localSheetId="5" hidden="1">{#N/A,#N/A,FALSE,"property";#N/A,#N/A,FALSE,"tenants";#N/A,#N/A,FALSE,"capital";#N/A,#N/A,FALSE,"summary"}</definedName>
    <definedName name="wrn.print_all._2_2" localSheetId="2" hidden="1">{#N/A,#N/A,FALSE,"property";#N/A,#N/A,FALSE,"tenants";#N/A,#N/A,FALSE,"capital";#N/A,#N/A,FALSE,"summary"}</definedName>
    <definedName name="wrn.print_all._2_2" localSheetId="4" hidden="1">{#N/A,#N/A,FALSE,"property";#N/A,#N/A,FALSE,"tenants";#N/A,#N/A,FALSE,"capital";#N/A,#N/A,FALSE,"summary"}</definedName>
    <definedName name="wrn.print_all._2_2" localSheetId="3" hidden="1">{#N/A,#N/A,FALSE,"property";#N/A,#N/A,FALSE,"tenants";#N/A,#N/A,FALSE,"capital";#N/A,#N/A,FALSE,"summary"}</definedName>
    <definedName name="wrn.print_all._2_2" hidden="1">{#N/A,#N/A,FALSE,"property";#N/A,#N/A,FALSE,"tenants";#N/A,#N/A,FALSE,"capital";#N/A,#N/A,FALSE,"summary"}</definedName>
    <definedName name="wrn.print_all._2_3" localSheetId="5" hidden="1">{#N/A,#N/A,FALSE,"property";#N/A,#N/A,FALSE,"tenants";#N/A,#N/A,FALSE,"capital";#N/A,#N/A,FALSE,"summary"}</definedName>
    <definedName name="wrn.print_all._2_3" localSheetId="2" hidden="1">{#N/A,#N/A,FALSE,"property";#N/A,#N/A,FALSE,"tenants";#N/A,#N/A,FALSE,"capital";#N/A,#N/A,FALSE,"summary"}</definedName>
    <definedName name="wrn.print_all._2_3" localSheetId="4" hidden="1">{#N/A,#N/A,FALSE,"property";#N/A,#N/A,FALSE,"tenants";#N/A,#N/A,FALSE,"capital";#N/A,#N/A,FALSE,"summary"}</definedName>
    <definedName name="wrn.print_all._2_3" localSheetId="3" hidden="1">{#N/A,#N/A,FALSE,"property";#N/A,#N/A,FALSE,"tenants";#N/A,#N/A,FALSE,"capital";#N/A,#N/A,FALSE,"summary"}</definedName>
    <definedName name="wrn.print_all._2_3" hidden="1">{#N/A,#N/A,FALSE,"property";#N/A,#N/A,FALSE,"tenants";#N/A,#N/A,FALSE,"capital";#N/A,#N/A,FALSE,"summary"}</definedName>
    <definedName name="wrn.print_all._3" localSheetId="5" hidden="1">{#N/A,#N/A,FALSE,"property";#N/A,#N/A,FALSE,"tenants";#N/A,#N/A,FALSE,"capital";#N/A,#N/A,FALSE,"summary"}</definedName>
    <definedName name="wrn.print_all._3" localSheetId="2" hidden="1">{#N/A,#N/A,FALSE,"property";#N/A,#N/A,FALSE,"tenants";#N/A,#N/A,FALSE,"capital";#N/A,#N/A,FALSE,"summary"}</definedName>
    <definedName name="wrn.print_all._3" localSheetId="4" hidden="1">{#N/A,#N/A,FALSE,"property";#N/A,#N/A,FALSE,"tenants";#N/A,#N/A,FALSE,"capital";#N/A,#N/A,FALSE,"summary"}</definedName>
    <definedName name="wrn.print_all._3" localSheetId="3" hidden="1">{#N/A,#N/A,FALSE,"property";#N/A,#N/A,FALSE,"tenants";#N/A,#N/A,FALSE,"capital";#N/A,#N/A,FALSE,"summary"}</definedName>
    <definedName name="wrn.print_all._3" hidden="1">{#N/A,#N/A,FALSE,"property";#N/A,#N/A,FALSE,"tenants";#N/A,#N/A,FALSE,"capital";#N/A,#N/A,FALSE,"summary"}</definedName>
    <definedName name="wrn.print_all._3_1" localSheetId="5" hidden="1">{#N/A,#N/A,FALSE,"property";#N/A,#N/A,FALSE,"tenants";#N/A,#N/A,FALSE,"capital";#N/A,#N/A,FALSE,"summary"}</definedName>
    <definedName name="wrn.print_all._3_1" localSheetId="2" hidden="1">{#N/A,#N/A,FALSE,"property";#N/A,#N/A,FALSE,"tenants";#N/A,#N/A,FALSE,"capital";#N/A,#N/A,FALSE,"summary"}</definedName>
    <definedName name="wrn.print_all._3_1" localSheetId="4" hidden="1">{#N/A,#N/A,FALSE,"property";#N/A,#N/A,FALSE,"tenants";#N/A,#N/A,FALSE,"capital";#N/A,#N/A,FALSE,"summary"}</definedName>
    <definedName name="wrn.print_all._3_1" localSheetId="3" hidden="1">{#N/A,#N/A,FALSE,"property";#N/A,#N/A,FALSE,"tenants";#N/A,#N/A,FALSE,"capital";#N/A,#N/A,FALSE,"summary"}</definedName>
    <definedName name="wrn.print_all._3_1" hidden="1">{#N/A,#N/A,FALSE,"property";#N/A,#N/A,FALSE,"tenants";#N/A,#N/A,FALSE,"capital";#N/A,#N/A,FALSE,"summary"}</definedName>
    <definedName name="wrn.print_all._3_2" localSheetId="5" hidden="1">{#N/A,#N/A,FALSE,"property";#N/A,#N/A,FALSE,"tenants";#N/A,#N/A,FALSE,"capital";#N/A,#N/A,FALSE,"summary"}</definedName>
    <definedName name="wrn.print_all._3_2" localSheetId="2" hidden="1">{#N/A,#N/A,FALSE,"property";#N/A,#N/A,FALSE,"tenants";#N/A,#N/A,FALSE,"capital";#N/A,#N/A,FALSE,"summary"}</definedName>
    <definedName name="wrn.print_all._3_2" localSheetId="4" hidden="1">{#N/A,#N/A,FALSE,"property";#N/A,#N/A,FALSE,"tenants";#N/A,#N/A,FALSE,"capital";#N/A,#N/A,FALSE,"summary"}</definedName>
    <definedName name="wrn.print_all._3_2" localSheetId="3" hidden="1">{#N/A,#N/A,FALSE,"property";#N/A,#N/A,FALSE,"tenants";#N/A,#N/A,FALSE,"capital";#N/A,#N/A,FALSE,"summary"}</definedName>
    <definedName name="wrn.print_all._3_2" hidden="1">{#N/A,#N/A,FALSE,"property";#N/A,#N/A,FALSE,"tenants";#N/A,#N/A,FALSE,"capital";#N/A,#N/A,FALSE,"summary"}</definedName>
    <definedName name="wrn.print_all._4" localSheetId="5" hidden="1">{#N/A,#N/A,FALSE,"property";#N/A,#N/A,FALSE,"tenants";#N/A,#N/A,FALSE,"capital";#N/A,#N/A,FALSE,"summary"}</definedName>
    <definedName name="wrn.print_all._4" localSheetId="2" hidden="1">{#N/A,#N/A,FALSE,"property";#N/A,#N/A,FALSE,"tenants";#N/A,#N/A,FALSE,"capital";#N/A,#N/A,FALSE,"summary"}</definedName>
    <definedName name="wrn.print_all._4" localSheetId="4" hidden="1">{#N/A,#N/A,FALSE,"property";#N/A,#N/A,FALSE,"tenants";#N/A,#N/A,FALSE,"capital";#N/A,#N/A,FALSE,"summary"}</definedName>
    <definedName name="wrn.print_all._4" localSheetId="3" hidden="1">{#N/A,#N/A,FALSE,"property";#N/A,#N/A,FALSE,"tenants";#N/A,#N/A,FALSE,"capital";#N/A,#N/A,FALSE,"summary"}</definedName>
    <definedName name="wrn.print_all._4" hidden="1">{#N/A,#N/A,FALSE,"property";#N/A,#N/A,FALSE,"tenants";#N/A,#N/A,FALSE,"capital";#N/A,#N/A,FALSE,"summary"}</definedName>
    <definedName name="wrn.print_all._4_1" localSheetId="5" hidden="1">{#N/A,#N/A,FALSE,"property";#N/A,#N/A,FALSE,"tenants";#N/A,#N/A,FALSE,"capital";#N/A,#N/A,FALSE,"summary"}</definedName>
    <definedName name="wrn.print_all._4_1" localSheetId="2" hidden="1">{#N/A,#N/A,FALSE,"property";#N/A,#N/A,FALSE,"tenants";#N/A,#N/A,FALSE,"capital";#N/A,#N/A,FALSE,"summary"}</definedName>
    <definedName name="wrn.print_all._4_1" localSheetId="4" hidden="1">{#N/A,#N/A,FALSE,"property";#N/A,#N/A,FALSE,"tenants";#N/A,#N/A,FALSE,"capital";#N/A,#N/A,FALSE,"summary"}</definedName>
    <definedName name="wrn.print_all._4_1" localSheetId="3" hidden="1">{#N/A,#N/A,FALSE,"property";#N/A,#N/A,FALSE,"tenants";#N/A,#N/A,FALSE,"capital";#N/A,#N/A,FALSE,"summary"}</definedName>
    <definedName name="wrn.print_all._4_1" hidden="1">{#N/A,#N/A,FALSE,"property";#N/A,#N/A,FALSE,"tenants";#N/A,#N/A,FALSE,"capital";#N/A,#N/A,FALSE,"summary"}</definedName>
    <definedName name="wrn.print_all._4_2" localSheetId="5" hidden="1">{#N/A,#N/A,FALSE,"property";#N/A,#N/A,FALSE,"tenants";#N/A,#N/A,FALSE,"capital";#N/A,#N/A,FALSE,"summary"}</definedName>
    <definedName name="wrn.print_all._4_2" localSheetId="2" hidden="1">{#N/A,#N/A,FALSE,"property";#N/A,#N/A,FALSE,"tenants";#N/A,#N/A,FALSE,"capital";#N/A,#N/A,FALSE,"summary"}</definedName>
    <definedName name="wrn.print_all._4_2" localSheetId="4" hidden="1">{#N/A,#N/A,FALSE,"property";#N/A,#N/A,FALSE,"tenants";#N/A,#N/A,FALSE,"capital";#N/A,#N/A,FALSE,"summary"}</definedName>
    <definedName name="wrn.print_all._4_2" localSheetId="3" hidden="1">{#N/A,#N/A,FALSE,"property";#N/A,#N/A,FALSE,"tenants";#N/A,#N/A,FALSE,"capital";#N/A,#N/A,FALSE,"summary"}</definedName>
    <definedName name="wrn.print_all._4_2" hidden="1">{#N/A,#N/A,FALSE,"property";#N/A,#N/A,FALSE,"tenants";#N/A,#N/A,FALSE,"capital";#N/A,#N/A,FALSE,"summary"}</definedName>
    <definedName name="wrn.print_all._5" localSheetId="5" hidden="1">{#N/A,#N/A,FALSE,"property";#N/A,#N/A,FALSE,"tenants";#N/A,#N/A,FALSE,"capital";#N/A,#N/A,FALSE,"summary"}</definedName>
    <definedName name="wrn.print_all._5" localSheetId="2" hidden="1">{#N/A,#N/A,FALSE,"property";#N/A,#N/A,FALSE,"tenants";#N/A,#N/A,FALSE,"capital";#N/A,#N/A,FALSE,"summary"}</definedName>
    <definedName name="wrn.print_all._5" localSheetId="4" hidden="1">{#N/A,#N/A,FALSE,"property";#N/A,#N/A,FALSE,"tenants";#N/A,#N/A,FALSE,"capital";#N/A,#N/A,FALSE,"summary"}</definedName>
    <definedName name="wrn.print_all._5" localSheetId="3" hidden="1">{#N/A,#N/A,FALSE,"property";#N/A,#N/A,FALSE,"tenants";#N/A,#N/A,FALSE,"capital";#N/A,#N/A,FALSE,"summary"}</definedName>
    <definedName name="wrn.print_all._5" hidden="1">{#N/A,#N/A,FALSE,"property";#N/A,#N/A,FALSE,"tenants";#N/A,#N/A,FALSE,"capital";#N/A,#N/A,FALSE,"summary"}</definedName>
    <definedName name="wrn.print_all._5_1" localSheetId="5" hidden="1">{#N/A,#N/A,FALSE,"property";#N/A,#N/A,FALSE,"tenants";#N/A,#N/A,FALSE,"capital";#N/A,#N/A,FALSE,"summary"}</definedName>
    <definedName name="wrn.print_all._5_1" localSheetId="2" hidden="1">{#N/A,#N/A,FALSE,"property";#N/A,#N/A,FALSE,"tenants";#N/A,#N/A,FALSE,"capital";#N/A,#N/A,FALSE,"summary"}</definedName>
    <definedName name="wrn.print_all._5_1" localSheetId="4" hidden="1">{#N/A,#N/A,FALSE,"property";#N/A,#N/A,FALSE,"tenants";#N/A,#N/A,FALSE,"capital";#N/A,#N/A,FALSE,"summary"}</definedName>
    <definedName name="wrn.print_all._5_1" localSheetId="3" hidden="1">{#N/A,#N/A,FALSE,"property";#N/A,#N/A,FALSE,"tenants";#N/A,#N/A,FALSE,"capital";#N/A,#N/A,FALSE,"summary"}</definedName>
    <definedName name="wrn.print_all._5_1" hidden="1">{#N/A,#N/A,FALSE,"property";#N/A,#N/A,FALSE,"tenants";#N/A,#N/A,FALSE,"capital";#N/A,#N/A,FALSE,"summary"}</definedName>
    <definedName name="wrn.print_all._5_2" localSheetId="5" hidden="1">{#N/A,#N/A,FALSE,"property";#N/A,#N/A,FALSE,"tenants";#N/A,#N/A,FALSE,"capital";#N/A,#N/A,FALSE,"summary"}</definedName>
    <definedName name="wrn.print_all._5_2" localSheetId="2" hidden="1">{#N/A,#N/A,FALSE,"property";#N/A,#N/A,FALSE,"tenants";#N/A,#N/A,FALSE,"capital";#N/A,#N/A,FALSE,"summary"}</definedName>
    <definedName name="wrn.print_all._5_2" localSheetId="4" hidden="1">{#N/A,#N/A,FALSE,"property";#N/A,#N/A,FALSE,"tenants";#N/A,#N/A,FALSE,"capital";#N/A,#N/A,FALSE,"summary"}</definedName>
    <definedName name="wrn.print_all._5_2" localSheetId="3" hidden="1">{#N/A,#N/A,FALSE,"property";#N/A,#N/A,FALSE,"tenants";#N/A,#N/A,FALSE,"capital";#N/A,#N/A,FALSE,"summary"}</definedName>
    <definedName name="wrn.print_all._5_2" hidden="1">{#N/A,#N/A,FALSE,"property";#N/A,#N/A,FALSE,"tenants";#N/A,#N/A,FALSE,"capital";#N/A,#N/A,FALSE,"summary"}</definedName>
    <definedName name="wrn.Raffr.." localSheetId="5" hidden="1">{"Raffr.",#N/A,FALSE,"Val."}</definedName>
    <definedName name="wrn.Raffr.." localSheetId="2" hidden="1">{"Raffr.",#N/A,FALSE,"Val."}</definedName>
    <definedName name="wrn.Raffr.." localSheetId="4" hidden="1">{"Raffr.",#N/A,FALSE,"Val."}</definedName>
    <definedName name="wrn.Raffr.." localSheetId="3" hidden="1">{"Raffr.",#N/A,FALSE,"Val."}</definedName>
    <definedName name="wrn.Raffr.." hidden="1">{"Raffr.",#N/A,FALSE,"Val."}</definedName>
    <definedName name="wrn.Rénovation." localSheetId="5" hidden="1">{"Rénovation",#N/A,FALSE,"Val."}</definedName>
    <definedName name="wrn.Rénovation." localSheetId="2" hidden="1">{"Rénovation",#N/A,FALSE,"Val."}</definedName>
    <definedName name="wrn.Rénovation." localSheetId="4" hidden="1">{"Rénovation",#N/A,FALSE,"Val."}</definedName>
    <definedName name="wrn.Rénovation." localSheetId="3" hidden="1">{"Rénovation",#N/A,FALSE,"Val."}</definedName>
    <definedName name="wrn.Rénovation." hidden="1">{"Rénovation",#N/A,FALSE,"Val."}</definedName>
    <definedName name="wrn.RESBA." localSheetId="5" hidden="1">{#N/A,#N/A,FALSE,"GROUP";#N/A,#N/A,FALSE,"SWEDEN";#N/A,#N/A,FALSE,"NORWAY";#N/A,#N/A,FALSE,"FINLAND";#N/A,#N/A,FALSE,"DENMARK";#N/A,#N/A,FALSE,"GERMANY";#N/A,#N/A,FALSE,"AUSTRIA";#N/A,#N/A,FALSE,"BELGIUM";#N/A,#N/A,FALSE,"UK"}</definedName>
    <definedName name="wrn.RESBA." localSheetId="2" hidden="1">{#N/A,#N/A,FALSE,"GROUP";#N/A,#N/A,FALSE,"SWEDEN";#N/A,#N/A,FALSE,"NORWAY";#N/A,#N/A,FALSE,"FINLAND";#N/A,#N/A,FALSE,"DENMARK";#N/A,#N/A,FALSE,"GERMANY";#N/A,#N/A,FALSE,"AUSTRIA";#N/A,#N/A,FALSE,"BELGIUM";#N/A,#N/A,FALSE,"UK"}</definedName>
    <definedName name="wrn.RESBA." localSheetId="4" hidden="1">{#N/A,#N/A,FALSE,"GROUP";#N/A,#N/A,FALSE,"SWEDEN";#N/A,#N/A,FALSE,"NORWAY";#N/A,#N/A,FALSE,"FINLAND";#N/A,#N/A,FALSE,"DENMARK";#N/A,#N/A,FALSE,"GERMANY";#N/A,#N/A,FALSE,"AUSTRIA";#N/A,#N/A,FALSE,"BELGIUM";#N/A,#N/A,FALSE,"UK"}</definedName>
    <definedName name="wrn.RESBA." localSheetId="3" hidden="1">{#N/A,#N/A,FALSE,"GROUP";#N/A,#N/A,FALSE,"SWEDEN";#N/A,#N/A,FALSE,"NORWAY";#N/A,#N/A,FALSE,"FINLAND";#N/A,#N/A,FALSE,"DENMARK";#N/A,#N/A,FALSE,"GERMANY";#N/A,#N/A,FALSE,"AUSTRIA";#N/A,#N/A,FALSE,"BELGIUM";#N/A,#N/A,FALSE,"UK"}</definedName>
    <definedName name="wrn.RESBA." hidden="1">{#N/A,#N/A,FALSE,"GROUP";#N/A,#N/A,FALSE,"SWEDEN";#N/A,#N/A,FALSE,"NORWAY";#N/A,#N/A,FALSE,"FINLAND";#N/A,#N/A,FALSE,"DENMARK";#N/A,#N/A,FALSE,"GERMANY";#N/A,#N/A,FALSE,"AUSTRIA";#N/A,#N/A,FALSE,"BELGIUM";#N/A,#N/A,FALSE,"UK"}</definedName>
    <definedName name="wrn.RESBA._2" localSheetId="5" hidden="1">{#N/A,#N/A,FALSE,"GROUP";#N/A,#N/A,FALSE,"SWEDEN";#N/A,#N/A,FALSE,"NORWAY";#N/A,#N/A,FALSE,"FINLAND";#N/A,#N/A,FALSE,"DENMARK";#N/A,#N/A,FALSE,"GERMANY";#N/A,#N/A,FALSE,"AUSTRIA";#N/A,#N/A,FALSE,"BELGIUM";#N/A,#N/A,FALSE,"UK"}</definedName>
    <definedName name="wrn.RESBA._2" localSheetId="2" hidden="1">{#N/A,#N/A,FALSE,"GROUP";#N/A,#N/A,FALSE,"SWEDEN";#N/A,#N/A,FALSE,"NORWAY";#N/A,#N/A,FALSE,"FINLAND";#N/A,#N/A,FALSE,"DENMARK";#N/A,#N/A,FALSE,"GERMANY";#N/A,#N/A,FALSE,"AUSTRIA";#N/A,#N/A,FALSE,"BELGIUM";#N/A,#N/A,FALSE,"UK"}</definedName>
    <definedName name="wrn.RESBA._2" localSheetId="4" hidden="1">{#N/A,#N/A,FALSE,"GROUP";#N/A,#N/A,FALSE,"SWEDEN";#N/A,#N/A,FALSE,"NORWAY";#N/A,#N/A,FALSE,"FINLAND";#N/A,#N/A,FALSE,"DENMARK";#N/A,#N/A,FALSE,"GERMANY";#N/A,#N/A,FALSE,"AUSTRIA";#N/A,#N/A,FALSE,"BELGIUM";#N/A,#N/A,FALSE,"UK"}</definedName>
    <definedName name="wrn.RESBA._2" localSheetId="3" hidden="1">{#N/A,#N/A,FALSE,"GROUP";#N/A,#N/A,FALSE,"SWEDEN";#N/A,#N/A,FALSE,"NORWAY";#N/A,#N/A,FALSE,"FINLAND";#N/A,#N/A,FALSE,"DENMARK";#N/A,#N/A,FALSE,"GERMANY";#N/A,#N/A,FALSE,"AUSTRIA";#N/A,#N/A,FALSE,"BELGIUM";#N/A,#N/A,FALSE,"UK"}</definedName>
    <definedName name="wrn.RESBA._2" hidden="1">{#N/A,#N/A,FALSE,"GROUP";#N/A,#N/A,FALSE,"SWEDEN";#N/A,#N/A,FALSE,"NORWAY";#N/A,#N/A,FALSE,"FINLAND";#N/A,#N/A,FALSE,"DENMARK";#N/A,#N/A,FALSE,"GERMANY";#N/A,#N/A,FALSE,"AUSTRIA";#N/A,#N/A,FALSE,"BELGIUM";#N/A,#N/A,FALSE,"UK"}</definedName>
    <definedName name="zip">'[1]Property ID'!$K$2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26" i="20" l="1"/>
  <c r="B7" i="20"/>
  <c r="D11" i="16"/>
  <c r="D10" i="16"/>
  <c r="J26" i="16"/>
  <c r="J25" i="16"/>
  <c r="J24" i="16"/>
  <c r="J23" i="16"/>
  <c r="J22" i="16"/>
  <c r="J21" i="16"/>
  <c r="J20" i="16"/>
  <c r="C26" i="20"/>
  <c r="C25" i="20"/>
  <c r="C24" i="20"/>
  <c r="C19" i="20"/>
  <c r="C17" i="20"/>
  <c r="F12" i="20"/>
  <c r="F11" i="20"/>
  <c r="F10" i="20"/>
  <c r="H34" i="19" l="1"/>
  <c r="F12" i="19" s="1"/>
  <c r="G12" i="19" s="1"/>
  <c r="H41" i="19"/>
  <c r="D21" i="19" s="1"/>
  <c r="B27" i="20"/>
  <c r="F14" i="20"/>
  <c r="F24" i="20" s="1"/>
  <c r="B12" i="20"/>
  <c r="B11" i="20"/>
  <c r="B10" i="20"/>
  <c r="G14" i="19"/>
  <c r="D9" i="19" s="1"/>
  <c r="G13" i="19"/>
  <c r="D8" i="19" s="1"/>
  <c r="F25" i="20" l="1"/>
  <c r="C16" i="20"/>
  <c r="G11" i="19"/>
  <c r="D7" i="19"/>
  <c r="D6" i="19" s="1"/>
  <c r="D16" i="16"/>
  <c r="D36" i="15"/>
  <c r="I32" i="15"/>
  <c r="I31" i="15"/>
  <c r="I30" i="15"/>
  <c r="I29" i="15"/>
  <c r="I28" i="15"/>
  <c r="I26" i="15"/>
  <c r="I25" i="15"/>
  <c r="I24" i="15"/>
  <c r="I23" i="15"/>
  <c r="D23" i="15"/>
  <c r="I22" i="15"/>
  <c r="I21" i="15"/>
  <c r="I20" i="15"/>
  <c r="D20" i="15"/>
  <c r="I19" i="15"/>
  <c r="I18" i="15"/>
  <c r="D17" i="15"/>
  <c r="I16" i="15"/>
  <c r="I15" i="15"/>
  <c r="I14" i="15"/>
  <c r="I13" i="15"/>
  <c r="I12" i="15"/>
  <c r="I11" i="15"/>
  <c r="I10" i="15"/>
  <c r="I9" i="15"/>
  <c r="D9" i="15"/>
  <c r="N15" i="15" s="1"/>
  <c r="J8" i="15"/>
  <c r="I8" i="15"/>
  <c r="D8" i="15"/>
  <c r="C18" i="20" l="1"/>
  <c r="F21" i="20" s="1"/>
  <c r="F28" i="20" s="1"/>
  <c r="D9" i="16" s="1"/>
  <c r="D15" i="16" s="1"/>
  <c r="D17" i="16" s="1"/>
  <c r="N32" i="15"/>
  <c r="N24" i="15"/>
  <c r="H7" i="15"/>
  <c r="N25" i="15"/>
  <c r="I17" i="15"/>
  <c r="N17" i="15"/>
  <c r="N26" i="15"/>
  <c r="N27" i="15"/>
  <c r="N19" i="15"/>
  <c r="N28" i="15"/>
  <c r="N29" i="15"/>
  <c r="N30" i="15"/>
  <c r="I27" i="15"/>
  <c r="N31" i="15"/>
  <c r="N23" i="15"/>
  <c r="L8" i="15"/>
  <c r="J9" i="15"/>
  <c r="N21" i="15"/>
  <c r="K8" i="15"/>
  <c r="N10" i="15"/>
  <c r="N12" i="15"/>
  <c r="N14" i="15"/>
  <c r="N16" i="15"/>
  <c r="H32" i="15"/>
  <c r="N8" i="15"/>
  <c r="N18" i="15"/>
  <c r="N20" i="15"/>
  <c r="N22" i="15"/>
  <c r="I7" i="15"/>
  <c r="N9" i="15"/>
  <c r="N11" i="15"/>
  <c r="N13" i="15"/>
  <c r="O7" i="15" l="1"/>
  <c r="P7" i="15" s="1"/>
  <c r="K9" i="15"/>
  <c r="L9" i="15" s="1"/>
  <c r="J10" i="15"/>
  <c r="M8" i="15"/>
  <c r="O8" i="15" s="1"/>
  <c r="P8" i="15" s="1"/>
  <c r="K10" i="15" l="1"/>
  <c r="J11" i="15"/>
  <c r="M9" i="15"/>
  <c r="O9" i="15" s="1"/>
  <c r="P9" i="15" s="1"/>
  <c r="J12" i="15" l="1"/>
  <c r="K11" i="15"/>
  <c r="L10" i="15"/>
  <c r="M10" i="15" s="1"/>
  <c r="O10" i="15" s="1"/>
  <c r="P10" i="15" s="1"/>
  <c r="J13" i="15" l="1"/>
  <c r="L12" i="15"/>
  <c r="K12" i="15"/>
  <c r="L11" i="15"/>
  <c r="M11" i="15" s="1"/>
  <c r="O11" i="15" s="1"/>
  <c r="P11" i="15" s="1"/>
  <c r="M12" i="15" l="1"/>
  <c r="O12" i="15" s="1"/>
  <c r="P12" i="15" s="1"/>
  <c r="J14" i="15"/>
  <c r="K13" i="15"/>
  <c r="J15" i="15" l="1"/>
  <c r="K14" i="15"/>
  <c r="L13" i="15"/>
  <c r="M13" i="15" s="1"/>
  <c r="O13" i="15" s="1"/>
  <c r="P13" i="15" s="1"/>
  <c r="M14" i="15" l="1"/>
  <c r="O14" i="15" s="1"/>
  <c r="P14" i="15" s="1"/>
  <c r="L14" i="15"/>
  <c r="K15" i="15"/>
  <c r="J16" i="15"/>
  <c r="L15" i="15"/>
  <c r="K16" i="15" l="1"/>
  <c r="J17" i="15"/>
  <c r="M15" i="15"/>
  <c r="O15" i="15" s="1"/>
  <c r="P15" i="15" s="1"/>
  <c r="K17" i="15" l="1"/>
  <c r="J18" i="15"/>
  <c r="L16" i="15"/>
  <c r="M16" i="15" s="1"/>
  <c r="O16" i="15" s="1"/>
  <c r="P16" i="15" s="1"/>
  <c r="K18" i="15" l="1"/>
  <c r="J19" i="15"/>
  <c r="L17" i="15"/>
  <c r="M17" i="15" s="1"/>
  <c r="O17" i="15" s="1"/>
  <c r="P17" i="15" s="1"/>
  <c r="K19" i="15" l="1"/>
  <c r="J20" i="15"/>
  <c r="L18" i="15"/>
  <c r="M18" i="15" s="1"/>
  <c r="O18" i="15" s="1"/>
  <c r="P18" i="15" s="1"/>
  <c r="K20" i="15" l="1"/>
  <c r="L20" i="15"/>
  <c r="J21" i="15"/>
  <c r="L19" i="15"/>
  <c r="M19" i="15" s="1"/>
  <c r="O19" i="15" s="1"/>
  <c r="P19" i="15" s="1"/>
  <c r="K21" i="15" l="1"/>
  <c r="J22" i="15"/>
  <c r="M20" i="15"/>
  <c r="O20" i="15" s="1"/>
  <c r="P20" i="15" s="1"/>
  <c r="J23" i="15" l="1"/>
  <c r="K22" i="15"/>
  <c r="L22" i="15"/>
  <c r="L21" i="15"/>
  <c r="M21" i="15" s="1"/>
  <c r="O21" i="15" s="1"/>
  <c r="P21" i="15" s="1"/>
  <c r="M22" i="15" l="1"/>
  <c r="O22" i="15" s="1"/>
  <c r="P22" i="15" s="1"/>
  <c r="K23" i="15"/>
  <c r="L23" i="15" s="1"/>
  <c r="J24" i="15"/>
  <c r="J25" i="15" l="1"/>
  <c r="K24" i="15"/>
  <c r="L24" i="15" s="1"/>
  <c r="M23" i="15"/>
  <c r="O23" i="15" s="1"/>
  <c r="P23" i="15" s="1"/>
  <c r="M24" i="15" l="1"/>
  <c r="O24" i="15" s="1"/>
  <c r="P24" i="15" s="1"/>
  <c r="K25" i="15"/>
  <c r="J26" i="15"/>
  <c r="L25" i="15"/>
  <c r="J27" i="15" l="1"/>
  <c r="K26" i="15"/>
  <c r="M25" i="15"/>
  <c r="O25" i="15" s="1"/>
  <c r="P25" i="15" s="1"/>
  <c r="M26" i="15" l="1"/>
  <c r="O26" i="15" s="1"/>
  <c r="P26" i="15" s="1"/>
  <c r="L26" i="15"/>
  <c r="K27" i="15"/>
  <c r="J28" i="15"/>
  <c r="L27" i="15" l="1"/>
  <c r="M27" i="15" s="1"/>
  <c r="O27" i="15" s="1"/>
  <c r="P27" i="15" s="1"/>
  <c r="J29" i="15"/>
  <c r="K28" i="15"/>
  <c r="L28" i="15" l="1"/>
  <c r="M28" i="15" s="1"/>
  <c r="O28" i="15" s="1"/>
  <c r="P28" i="15" s="1"/>
  <c r="K29" i="15"/>
  <c r="J30" i="15"/>
  <c r="L29" i="15"/>
  <c r="J31" i="15" l="1"/>
  <c r="K30" i="15"/>
  <c r="M29" i="15"/>
  <c r="O29" i="15" s="1"/>
  <c r="P29" i="15" s="1"/>
  <c r="M30" i="15" l="1"/>
  <c r="O30" i="15" s="1"/>
  <c r="P30" i="15" s="1"/>
  <c r="L30" i="15"/>
  <c r="K31" i="15"/>
  <c r="J32" i="15"/>
  <c r="L31" i="15"/>
  <c r="K32" i="15" l="1"/>
  <c r="M31" i="15"/>
  <c r="O31" i="15" s="1"/>
  <c r="P31" i="15" s="1"/>
  <c r="L32" i="15" l="1"/>
  <c r="M32" i="15" s="1"/>
  <c r="O32" i="15" s="1"/>
  <c r="P32" i="15" s="1"/>
  <c r="P33" i="15" s="1"/>
  <c r="E34" i="14" l="1"/>
  <c r="G33" i="14"/>
  <c r="I33" i="14" s="1"/>
  <c r="E33" i="14"/>
  <c r="C33" i="14"/>
  <c r="G32" i="14"/>
  <c r="I32" i="14" s="1"/>
  <c r="E32" i="14"/>
  <c r="C32" i="14"/>
  <c r="I31" i="14"/>
  <c r="G31" i="14"/>
  <c r="E31" i="14"/>
  <c r="C31" i="14"/>
  <c r="G30" i="14"/>
  <c r="I30" i="14" s="1"/>
  <c r="E30" i="14"/>
  <c r="C30" i="14"/>
  <c r="G29" i="14"/>
  <c r="I29" i="14" s="1"/>
  <c r="E29" i="14"/>
  <c r="C29" i="14"/>
  <c r="G28" i="14"/>
  <c r="I28" i="14" s="1"/>
  <c r="E28" i="14"/>
  <c r="C28" i="14"/>
  <c r="I27" i="14"/>
  <c r="G27" i="14"/>
  <c r="E27" i="14"/>
  <c r="C27" i="14"/>
  <c r="G26" i="14"/>
  <c r="I26" i="14" s="1"/>
  <c r="E26" i="14"/>
  <c r="C26" i="14"/>
  <c r="G25" i="14"/>
  <c r="I25" i="14" s="1"/>
  <c r="E25" i="14"/>
  <c r="C25" i="14"/>
  <c r="G24" i="14"/>
  <c r="I24" i="14" s="1"/>
  <c r="E24" i="14"/>
  <c r="C24" i="14"/>
  <c r="I23" i="14"/>
  <c r="G23" i="14"/>
  <c r="E23" i="14"/>
  <c r="C23" i="14"/>
  <c r="G22" i="14"/>
  <c r="I22" i="14" s="1"/>
  <c r="E22" i="14"/>
  <c r="C22" i="14"/>
  <c r="G21" i="14"/>
  <c r="I21" i="14" s="1"/>
  <c r="E21" i="14"/>
  <c r="C21" i="14"/>
  <c r="G20" i="14"/>
  <c r="I20" i="14" s="1"/>
  <c r="E20" i="14"/>
  <c r="C20" i="14"/>
  <c r="I19" i="14"/>
  <c r="G19" i="14"/>
  <c r="E19" i="14"/>
  <c r="C19" i="14"/>
  <c r="G18" i="14"/>
  <c r="I18" i="14" s="1"/>
  <c r="E18" i="14"/>
  <c r="C18" i="14"/>
  <c r="G17" i="14"/>
  <c r="I17" i="14" s="1"/>
  <c r="E17" i="14"/>
  <c r="C17" i="14"/>
  <c r="G16" i="14"/>
  <c r="I16" i="14" s="1"/>
  <c r="E16" i="14"/>
  <c r="C16" i="14"/>
  <c r="I15" i="14"/>
  <c r="G15" i="14"/>
  <c r="E15" i="14"/>
  <c r="C15" i="14"/>
  <c r="G14" i="14"/>
  <c r="I14" i="14" s="1"/>
  <c r="E14" i="14"/>
  <c r="C14" i="14"/>
  <c r="G13" i="14"/>
  <c r="I13" i="14" s="1"/>
  <c r="E13" i="14"/>
  <c r="C13" i="14"/>
  <c r="G12" i="14"/>
  <c r="I12" i="14" s="1"/>
  <c r="E12" i="14"/>
  <c r="C12" i="14"/>
  <c r="I11" i="14"/>
  <c r="G11" i="14"/>
  <c r="E11" i="14"/>
  <c r="C11" i="14"/>
  <c r="G10" i="14"/>
  <c r="I10" i="14" s="1"/>
  <c r="E10" i="14"/>
  <c r="C10" i="14"/>
  <c r="G9" i="14"/>
  <c r="I9" i="14" s="1"/>
  <c r="E9" i="14"/>
  <c r="C9" i="14"/>
  <c r="G8" i="14"/>
  <c r="I8" i="14" s="1"/>
  <c r="E8" i="14"/>
  <c r="C8" i="14"/>
  <c r="I7" i="14"/>
  <c r="G7" i="14"/>
  <c r="E7" i="14"/>
  <c r="C7" i="14"/>
  <c r="G6" i="14"/>
  <c r="I6" i="14" s="1"/>
  <c r="E6" i="14"/>
  <c r="C6" i="14"/>
  <c r="G5" i="14"/>
  <c r="I5" i="14" s="1"/>
  <c r="E5" i="14"/>
  <c r="C5" i="14"/>
  <c r="G4" i="14"/>
  <c r="I4" i="14" s="1"/>
  <c r="E4" i="14"/>
  <c r="C4" i="14"/>
  <c r="I3" i="14"/>
  <c r="G3" i="14"/>
  <c r="C3" i="14"/>
  <c r="G146" i="13"/>
  <c r="E134" i="13"/>
  <c r="G134" i="13" s="1"/>
  <c r="D134" i="13"/>
  <c r="D133" i="13"/>
  <c r="D132" i="13"/>
  <c r="D131" i="13"/>
  <c r="D130" i="13"/>
  <c r="D129" i="13"/>
  <c r="D128" i="13"/>
  <c r="D127" i="13"/>
  <c r="D126" i="13"/>
  <c r="D125" i="13"/>
  <c r="D124" i="13"/>
  <c r="D123" i="13"/>
  <c r="E122" i="13"/>
  <c r="G122" i="13" s="1"/>
  <c r="D122" i="13"/>
  <c r="D121" i="13"/>
  <c r="D120" i="13"/>
  <c r="D119" i="13"/>
  <c r="D118" i="13"/>
  <c r="D117" i="13"/>
  <c r="D116" i="13"/>
  <c r="D115" i="13"/>
  <c r="D114" i="13"/>
  <c r="D113" i="13"/>
  <c r="D112" i="13"/>
  <c r="D111" i="13"/>
  <c r="E110" i="13"/>
  <c r="G110" i="13" s="1"/>
  <c r="D110" i="13"/>
  <c r="D109" i="13"/>
  <c r="D108" i="13"/>
  <c r="D107" i="13"/>
  <c r="D106" i="13"/>
  <c r="D105" i="13"/>
  <c r="D104" i="13"/>
  <c r="D103" i="13"/>
  <c r="D102" i="13"/>
  <c r="D101" i="13"/>
  <c r="D100" i="13"/>
  <c r="D99" i="13"/>
  <c r="E98" i="13"/>
  <c r="G98" i="13" s="1"/>
  <c r="D98" i="13"/>
  <c r="D97" i="13"/>
  <c r="D96" i="13"/>
  <c r="D95" i="13"/>
  <c r="D94" i="13"/>
  <c r="D93" i="13"/>
  <c r="D92" i="13"/>
  <c r="D91" i="13"/>
  <c r="D90" i="13"/>
  <c r="D89" i="13"/>
  <c r="D88" i="13"/>
  <c r="D87" i="13"/>
  <c r="G86" i="13"/>
  <c r="E86" i="13"/>
  <c r="D86" i="13"/>
  <c r="D85" i="13"/>
  <c r="D84" i="13"/>
  <c r="D83" i="13"/>
  <c r="D82" i="13"/>
  <c r="D81" i="13"/>
  <c r="D80" i="13"/>
  <c r="D79" i="13"/>
  <c r="D78" i="13"/>
  <c r="D77" i="13"/>
  <c r="D76" i="13"/>
  <c r="D75" i="13"/>
  <c r="G74" i="13"/>
  <c r="E74" i="13"/>
  <c r="D74" i="13"/>
  <c r="D73" i="13"/>
  <c r="D72" i="13"/>
  <c r="D71" i="13"/>
  <c r="D70" i="13"/>
  <c r="D69" i="13"/>
  <c r="D68" i="13"/>
  <c r="D67" i="13"/>
  <c r="D66" i="13"/>
  <c r="D65" i="13"/>
  <c r="D64" i="13"/>
  <c r="D63" i="13"/>
  <c r="E62" i="13"/>
  <c r="G62" i="13" s="1"/>
  <c r="D62" i="13"/>
  <c r="D61" i="13"/>
  <c r="D60" i="13"/>
  <c r="D59" i="13"/>
  <c r="D58" i="13"/>
  <c r="D57" i="13"/>
  <c r="D56" i="13"/>
  <c r="D55" i="13"/>
  <c r="D54" i="13"/>
  <c r="D53" i="13"/>
  <c r="D52" i="13"/>
  <c r="D51" i="13"/>
  <c r="E50" i="13"/>
  <c r="G50" i="13" s="1"/>
  <c r="D50" i="13"/>
  <c r="D49" i="13"/>
  <c r="D48" i="13"/>
  <c r="D47" i="13"/>
  <c r="D46" i="13"/>
  <c r="D45" i="13"/>
  <c r="D44" i="13"/>
  <c r="D43" i="13"/>
  <c r="D42" i="13"/>
  <c r="D41" i="13"/>
  <c r="D40" i="13"/>
  <c r="D39" i="13"/>
  <c r="E38" i="13"/>
  <c r="G38" i="13" s="1"/>
  <c r="D38" i="13"/>
  <c r="D37" i="13"/>
  <c r="D36" i="13"/>
  <c r="D35" i="13"/>
  <c r="D34" i="13"/>
  <c r="D33" i="13"/>
  <c r="D32" i="13"/>
  <c r="D31" i="13"/>
  <c r="D30" i="13"/>
  <c r="D29" i="13"/>
  <c r="D28" i="13"/>
  <c r="D27" i="13"/>
  <c r="G26" i="13"/>
  <c r="E26" i="13"/>
  <c r="D26" i="13"/>
  <c r="D25" i="13"/>
  <c r="D24" i="13"/>
  <c r="D23" i="13"/>
  <c r="D22" i="13"/>
  <c r="D21" i="13"/>
  <c r="D20" i="13"/>
  <c r="D19" i="13"/>
  <c r="D18" i="13"/>
  <c r="D17" i="13"/>
  <c r="D16" i="13"/>
  <c r="D15" i="13"/>
  <c r="E14" i="13"/>
  <c r="G14" i="13" s="1"/>
  <c r="D14" i="13"/>
  <c r="D13" i="13"/>
  <c r="D12" i="13"/>
  <c r="D11" i="13"/>
  <c r="D10" i="13"/>
  <c r="D9" i="13"/>
  <c r="D8" i="13"/>
  <c r="D7" i="13"/>
  <c r="D6" i="13"/>
  <c r="D5" i="13"/>
  <c r="D4" i="13"/>
</calcChain>
</file>

<file path=xl/sharedStrings.xml><?xml version="1.0" encoding="utf-8"?>
<sst xmlns="http://schemas.openxmlformats.org/spreadsheetml/2006/main" count="368" uniqueCount="193">
  <si>
    <t xml:space="preserve">Assumptions </t>
  </si>
  <si>
    <t>capitalisation rate</t>
  </si>
  <si>
    <t>Adres</t>
  </si>
  <si>
    <t>Kunstlaan 56, 1000 Brussel</t>
  </si>
  <si>
    <t>Datum</t>
  </si>
  <si>
    <t>Schattingsmethode</t>
  </si>
  <si>
    <t>Income</t>
  </si>
  <si>
    <t>Huidige huur (bruto)</t>
  </si>
  <si>
    <t>regressie analyse</t>
  </si>
  <si>
    <t>Kantoren</t>
  </si>
  <si>
    <t>direct sales comparison</t>
  </si>
  <si>
    <t>Archieven</t>
  </si>
  <si>
    <t>analytische methode</t>
  </si>
  <si>
    <t>Parking</t>
  </si>
  <si>
    <t>depreciated replacement cost</t>
  </si>
  <si>
    <t>residuele waarde</t>
  </si>
  <si>
    <t>Markthuur (ERV)</t>
  </si>
  <si>
    <t>DCF</t>
  </si>
  <si>
    <t>x</t>
  </si>
  <si>
    <t>multiplicator</t>
  </si>
  <si>
    <t>gross operating profit</t>
  </si>
  <si>
    <t>Parameters</t>
  </si>
  <si>
    <t>omgeving</t>
  </si>
  <si>
    <t>District</t>
  </si>
  <si>
    <t>Bezettingsgraad</t>
  </si>
  <si>
    <t>West</t>
  </si>
  <si>
    <t>Eerste opzeggingsmogelijkheid van de huurder</t>
  </si>
  <si>
    <t>North-East</t>
  </si>
  <si>
    <t>Capitalization yield</t>
  </si>
  <si>
    <t>South</t>
  </si>
  <si>
    <t>Makelaarskosten</t>
  </si>
  <si>
    <t>North</t>
  </si>
  <si>
    <t xml:space="preserve">Huurders Incentives </t>
  </si>
  <si>
    <t>Centre</t>
  </si>
  <si>
    <t>Non-Recs</t>
  </si>
  <si>
    <t>Leopold</t>
  </si>
  <si>
    <t>Inflatie (jaarlijks)</t>
  </si>
  <si>
    <t xml:space="preserve">Louise </t>
  </si>
  <si>
    <t>Midi</t>
  </si>
  <si>
    <t>gebouw</t>
  </si>
  <si>
    <t>district</t>
  </si>
  <si>
    <t>Jaar</t>
  </si>
  <si>
    <t>Kwartaal</t>
  </si>
  <si>
    <t>Submarkt</t>
  </si>
  <si>
    <t>Straat &amp; Nummer</t>
  </si>
  <si>
    <t>Gebouw</t>
  </si>
  <si>
    <t>Huurder</t>
  </si>
  <si>
    <t>Take-Up (m²)</t>
  </si>
  <si>
    <t>Huur/m2</t>
  </si>
  <si>
    <t>Transactie</t>
  </si>
  <si>
    <t>Classificatie pand</t>
  </si>
  <si>
    <t>Typologie</t>
  </si>
  <si>
    <t>Postcode</t>
  </si>
  <si>
    <t>Stad</t>
  </si>
  <si>
    <t>Brussel - Leopold</t>
  </si>
  <si>
    <t>Avenue des Arts 20</t>
  </si>
  <si>
    <t>ART BUILDING</t>
  </si>
  <si>
    <t>Confédération Construction</t>
  </si>
  <si>
    <t>Verhuur</t>
  </si>
  <si>
    <t>B</t>
  </si>
  <si>
    <t>Public &amp; Non-profit</t>
  </si>
  <si>
    <t>Brussel / Bruxelles</t>
  </si>
  <si>
    <t>Rue de Trèves 31-35</t>
  </si>
  <si>
    <t>K-NOPY</t>
  </si>
  <si>
    <t>Embassy of the Kingdom of the Netherlands in Belgium</t>
  </si>
  <si>
    <t>A</t>
  </si>
  <si>
    <t>Representation Office &amp; Embassy</t>
  </si>
  <si>
    <t>Rue de la Science 4</t>
  </si>
  <si>
    <t>LUCIA</t>
  </si>
  <si>
    <t>Davis Polk</t>
  </si>
  <si>
    <t>Law Firm</t>
  </si>
  <si>
    <t>Verkoper</t>
  </si>
  <si>
    <t>Prijs</t>
  </si>
  <si>
    <t>Yield</t>
  </si>
  <si>
    <t>Kwaliteit</t>
  </si>
  <si>
    <t>Classificatie</t>
  </si>
  <si>
    <t>WALB</t>
  </si>
  <si>
    <t>Square de Meeûs 5-6</t>
  </si>
  <si>
    <t>TREESQUARE</t>
  </si>
  <si>
    <t>NEXTENSA nv/sa</t>
  </si>
  <si>
    <t>Verkoop</t>
  </si>
  <si>
    <t>Core</t>
  </si>
  <si>
    <t>Avenue de Cortenbergh 71</t>
  </si>
  <si>
    <t>C71</t>
  </si>
  <si>
    <t>M&amp;G Real Estate</t>
  </si>
  <si>
    <t>Core+</t>
  </si>
  <si>
    <t>BRUXELLES</t>
  </si>
  <si>
    <t>Rue de la Loi 23</t>
  </si>
  <si>
    <t>BRABANT BUILDING</t>
  </si>
  <si>
    <t>HANSAINVEST Real Assets GmbH</t>
  </si>
  <si>
    <t>WALB = weighted average lease until break</t>
  </si>
  <si>
    <t>ERV</t>
  </si>
  <si>
    <t>Totaal ERV</t>
  </si>
  <si>
    <t>(a) Total ERV</t>
  </si>
  <si>
    <t>(b) Non-recs</t>
  </si>
  <si>
    <t>(c) NOI ERV</t>
  </si>
  <si>
    <t>(d) Capitalization Yield</t>
  </si>
  <si>
    <t>ERV Capitalization</t>
  </si>
  <si>
    <t>Correcties</t>
  </si>
  <si>
    <t>Leegstand</t>
  </si>
  <si>
    <t>Totale incentives</t>
  </si>
  <si>
    <t>Bruto Investeringswaarde (Gross Investment Value)</t>
  </si>
  <si>
    <t>Waarderen: Rendementsanalyse</t>
  </si>
  <si>
    <t>2 PBA-VG</t>
  </si>
  <si>
    <t>b. BAND OF INVESTMENT</t>
  </si>
  <si>
    <t>Theorie: module 4 - Inkomstenbenadering - deel 3: band of investment (slides 28 e.v.)</t>
  </si>
  <si>
    <t>pand ter expertise:</t>
  </si>
  <si>
    <r>
      <t>V</t>
    </r>
    <r>
      <rPr>
        <vertAlign val="subscript"/>
        <sz val="10"/>
        <color theme="1"/>
        <rFont val="Montserrat"/>
      </rPr>
      <t>0</t>
    </r>
    <r>
      <rPr>
        <sz val="10"/>
        <color theme="1"/>
        <rFont val="Montserrat"/>
      </rPr>
      <t xml:space="preserve"> =</t>
    </r>
  </si>
  <si>
    <t>ERV =</t>
  </si>
  <si>
    <t>/ jaar</t>
  </si>
  <si>
    <t>NOI =</t>
  </si>
  <si>
    <r>
      <t>y</t>
    </r>
    <r>
      <rPr>
        <i/>
        <vertAlign val="subscript"/>
        <sz val="10"/>
        <color theme="1"/>
        <rFont val="Montserrat"/>
      </rPr>
      <t xml:space="preserve">m </t>
    </r>
    <r>
      <rPr>
        <sz val="10"/>
        <color theme="1"/>
        <rFont val="Montserrat"/>
      </rPr>
      <t xml:space="preserve"> =</t>
    </r>
  </si>
  <si>
    <t>n =</t>
  </si>
  <si>
    <t>LTV</t>
  </si>
  <si>
    <r>
      <t>R</t>
    </r>
    <r>
      <rPr>
        <i/>
        <vertAlign val="subscript"/>
        <sz val="10"/>
        <color theme="1"/>
        <rFont val="Montserrat"/>
      </rPr>
      <t xml:space="preserve">0 </t>
    </r>
    <r>
      <rPr>
        <sz val="10"/>
        <color theme="1"/>
        <rFont val="Montserrat"/>
      </rPr>
      <t xml:space="preserve"> =</t>
    </r>
  </si>
  <si>
    <r>
      <t>R</t>
    </r>
    <r>
      <rPr>
        <i/>
        <vertAlign val="subscript"/>
        <sz val="10"/>
        <color theme="1"/>
        <rFont val="Montserrat"/>
      </rPr>
      <t xml:space="preserve">m </t>
    </r>
    <r>
      <rPr>
        <sz val="10"/>
        <color theme="1"/>
        <rFont val="Montserrat"/>
      </rPr>
      <t xml:space="preserve"> =</t>
    </r>
  </si>
  <si>
    <r>
      <t>R</t>
    </r>
    <r>
      <rPr>
        <i/>
        <vertAlign val="subscript"/>
        <sz val="10"/>
        <color theme="1"/>
        <rFont val="Montserrat"/>
      </rPr>
      <t xml:space="preserve">e </t>
    </r>
    <r>
      <rPr>
        <sz val="10"/>
        <color theme="1"/>
        <rFont val="Montserrat"/>
      </rPr>
      <t xml:space="preserve"> =</t>
    </r>
  </si>
  <si>
    <r>
      <t>y</t>
    </r>
    <r>
      <rPr>
        <i/>
        <vertAlign val="subscript"/>
        <sz val="10"/>
        <color theme="1"/>
        <rFont val="Montserrat"/>
      </rPr>
      <t>m</t>
    </r>
    <r>
      <rPr>
        <i/>
        <sz val="10"/>
        <color theme="1"/>
        <rFont val="Montserrat"/>
      </rPr>
      <t xml:space="preserve"> =</t>
    </r>
  </si>
  <si>
    <t>u =</t>
  </si>
  <si>
    <r>
      <t>u</t>
    </r>
    <r>
      <rPr>
        <i/>
        <vertAlign val="superscript"/>
        <sz val="10"/>
        <color theme="1"/>
        <rFont val="Montserrat"/>
      </rPr>
      <t>n</t>
    </r>
    <r>
      <rPr>
        <i/>
        <sz val="10"/>
        <color theme="1"/>
        <rFont val="Montserrat"/>
      </rPr>
      <t xml:space="preserve"> =</t>
    </r>
  </si>
  <si>
    <r>
      <t>y</t>
    </r>
    <r>
      <rPr>
        <i/>
        <vertAlign val="subscript"/>
        <sz val="10"/>
        <color theme="1"/>
        <rFont val="Montserrat"/>
      </rPr>
      <t>m</t>
    </r>
    <r>
      <rPr>
        <i/>
        <sz val="10"/>
        <color theme="1"/>
        <rFont val="Montserrat"/>
      </rPr>
      <t xml:space="preserve"> . u</t>
    </r>
    <r>
      <rPr>
        <i/>
        <vertAlign val="superscript"/>
        <sz val="10"/>
        <color theme="1"/>
        <rFont val="Montserrat"/>
      </rPr>
      <t>n</t>
    </r>
    <r>
      <rPr>
        <i/>
        <sz val="10"/>
        <color theme="1"/>
        <rFont val="Montserrat"/>
      </rPr>
      <t>=</t>
    </r>
  </si>
  <si>
    <r>
      <t>u</t>
    </r>
    <r>
      <rPr>
        <i/>
        <vertAlign val="superscript"/>
        <sz val="10"/>
        <color theme="1"/>
        <rFont val="Montserrat"/>
      </rPr>
      <t>n</t>
    </r>
    <r>
      <rPr>
        <i/>
        <sz val="10"/>
        <color theme="1"/>
        <rFont val="Montserrat"/>
      </rPr>
      <t xml:space="preserve"> -1 =</t>
    </r>
  </si>
  <si>
    <r>
      <t>R</t>
    </r>
    <r>
      <rPr>
        <b/>
        <i/>
        <vertAlign val="subscript"/>
        <sz val="10"/>
        <color theme="1"/>
        <rFont val="Montserrat"/>
      </rPr>
      <t>m</t>
    </r>
    <r>
      <rPr>
        <b/>
        <i/>
        <sz val="10"/>
        <color theme="1"/>
        <rFont val="Montserrat"/>
      </rPr>
      <t xml:space="preserve"> =</t>
    </r>
  </si>
  <si>
    <t>2 PBA - VG</t>
  </si>
  <si>
    <t>c. ZONNEPANELEN</t>
  </si>
  <si>
    <t>investering</t>
  </si>
  <si>
    <t xml:space="preserve">opbrengst </t>
  </si>
  <si>
    <t>rendementseis:</t>
  </si>
  <si>
    <t>t</t>
  </si>
  <si>
    <t>zonnepanelen</t>
  </si>
  <si>
    <t>omvormer</t>
  </si>
  <si>
    <t>opbrengst (kWh/jaar)</t>
  </si>
  <si>
    <t>eigen verbruik(kWh/jaar)</t>
  </si>
  <si>
    <t>@stroomnet (kWh/jaar)</t>
  </si>
  <si>
    <t>opbrengst (€)</t>
  </si>
  <si>
    <t>onderhoud</t>
  </si>
  <si>
    <t>NOI</t>
  </si>
  <si>
    <t>PV</t>
  </si>
  <si>
    <t>CPI:</t>
  </si>
  <si>
    <t>ABEX:</t>
  </si>
  <si>
    <t>investering:</t>
  </si>
  <si>
    <t>aantal zonnepanelen:</t>
  </si>
  <si>
    <t>EP /paneel:</t>
  </si>
  <si>
    <t>montagemateriaal:</t>
  </si>
  <si>
    <t>digitale meters:</t>
  </si>
  <si>
    <t>EP /meter:</t>
  </si>
  <si>
    <t>eenmalige investering:</t>
  </si>
  <si>
    <t>omvormer:</t>
  </si>
  <si>
    <t>aansluiting:</t>
  </si>
  <si>
    <t>keuring:</t>
  </si>
  <si>
    <t>installatie seizoensopslag</t>
  </si>
  <si>
    <t>recurrente investering;</t>
  </si>
  <si>
    <t>periodiciteit:</t>
  </si>
  <si>
    <t>onderhoud:</t>
  </si>
  <si>
    <t>/jaar</t>
  </si>
  <si>
    <t>BTW-tarief:</t>
  </si>
  <si>
    <t>Restwaarde</t>
  </si>
  <si>
    <t>afbraak:</t>
  </si>
  <si>
    <t>stroomopbrengst:</t>
  </si>
  <si>
    <t>NPV=</t>
  </si>
  <si>
    <t>WP/paneel:</t>
  </si>
  <si>
    <t>WP</t>
  </si>
  <si>
    <t>* In dit deel van de taak moet de vraag beanwoord worden "welke parameters in de berekening  moeten aangepast worden?"</t>
  </si>
  <si>
    <t>omzettingsfactor:</t>
  </si>
  <si>
    <t>Dus geen grijs gemarkeerde velden die ingevuld moeten worden, wel de uitdaging welke van de ingevulde/beschikbare velden aangepastmoeten worden aan de probleemstelling. Succes daarmee.</t>
  </si>
  <si>
    <t>productie kWh/jaar:</t>
  </si>
  <si>
    <t>kWh/jaar</t>
  </si>
  <si>
    <t>rendementverlies jaar 1:</t>
  </si>
  <si>
    <t>rendementverlies jaar 2-25:</t>
  </si>
  <si>
    <t>commerciële risico's</t>
  </si>
  <si>
    <t>premie:</t>
  </si>
  <si>
    <t>aankoop stroom:</t>
  </si>
  <si>
    <t>/kWh</t>
  </si>
  <si>
    <t>levering aan netwerk:</t>
  </si>
  <si>
    <t>elektriciteitsvraag:</t>
  </si>
  <si>
    <t>gemiddeld verbruik:</t>
  </si>
  <si>
    <t>afname eigen stroom:</t>
  </si>
  <si>
    <t>gezondheidsindex basis 1996</t>
  </si>
  <si>
    <t>aangroei (1+g)</t>
  </si>
  <si>
    <t>januari</t>
  </si>
  <si>
    <t>februari</t>
  </si>
  <si>
    <t>maart</t>
  </si>
  <si>
    <t>april</t>
  </si>
  <si>
    <t>mei</t>
  </si>
  <si>
    <t>juni</t>
  </si>
  <si>
    <t>juli</t>
  </si>
  <si>
    <t>augustus</t>
  </si>
  <si>
    <t>september</t>
  </si>
  <si>
    <t>oktober</t>
  </si>
  <si>
    <t>november</t>
  </si>
  <si>
    <t>december</t>
  </si>
  <si>
    <t>ABEX index</t>
  </si>
  <si>
    <t>jaarlijks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</si>
</sst>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8">
    <numFmt numFmtId="164" formatCode="_-* #,##0.00\ &quot;€&quot;_-;\-* #,##0.00\ &quot;€&quot;_-;_-* &quot;-&quot;??\ &quot;€&quot;_-;_-@_-"/>
    <numFmt numFmtId="165" formatCode="_ &quot;€&quot;\ * #,##0.00_ ;_ &quot;€&quot;\ * \-#,##0.00_ ;_ &quot;€&quot;\ * &quot;-&quot;??_ ;_ @_ "/>
    <numFmt numFmtId="166" formatCode="_ * #,##0.00_ ;_ * \-#,##0.00_ ;_ * &quot;-&quot;??_ ;_ @_ "/>
    <numFmt numFmtId="167" formatCode="_-&quot;€&quot;\ * #,##0.00_-;\-&quot;€&quot;\ * #,##0.00_-;_-&quot;€&quot;\ * &quot;-&quot;??_-;_-@_-"/>
    <numFmt numFmtId="168" formatCode="#,##0.00\ &quot;€&quot;"/>
    <numFmt numFmtId="169" formatCode="_(* #,##0_);_(* \(#,##0\);_(* &quot;-&quot;_);@_)"/>
    <numFmt numFmtId="170" formatCode="_-* #,##0\ &quot;€&quot;_-;\-* #,##0\ &quot;€&quot;_-;_-* &quot;-&quot;??\ &quot;€&quot;_-;_-@_-"/>
    <numFmt numFmtId="171" formatCode="0.0000"/>
    <numFmt numFmtId="172" formatCode="#,##0_ ;\-#,##0\ "/>
    <numFmt numFmtId="173" formatCode="#,##0\ &quot;jaar&quot;"/>
    <numFmt numFmtId="174" formatCode="#,##0\ [$€]"/>
    <numFmt numFmtId="175" formatCode="#,##0\ \ \ \ [$m² ]"/>
    <numFmt numFmtId="176" formatCode="#,##0\ \ \ [$pk x]"/>
    <numFmt numFmtId="177" formatCode="#,##0\ \ \ [$€/m² =]"/>
    <numFmt numFmtId="178" formatCode="#,##0\ [$pk]"/>
    <numFmt numFmtId="179" formatCode="#,##0\ [$€/pk =]"/>
    <numFmt numFmtId="180" formatCode="#,##0\ [$year(s)]"/>
    <numFmt numFmtId="181" formatCode="#,##0\ [$an(s)]"/>
    <numFmt numFmtId="182" formatCode="[$€-462]\ #,##0_-;[Red][$€-462]\ #,##0\-"/>
    <numFmt numFmtId="183" formatCode="#,###.00&quot; months&quot;"/>
    <numFmt numFmtId="184" formatCode="[$€-462]\ #,##0.00_-"/>
    <numFmt numFmtId="185" formatCode="#,###&quot; year&quot;"/>
    <numFmt numFmtId="186" formatCode="#,###.0&quot; months&quot;"/>
    <numFmt numFmtId="187" formatCode="#,##0\ &quot;€&quot;"/>
    <numFmt numFmtId="188" formatCode="#,##0\ &quot; m²&quot;"/>
    <numFmt numFmtId="189" formatCode="#,##0_;&quot; jaar&quot;"/>
    <numFmt numFmtId="190" formatCode="0.000000"/>
    <numFmt numFmtId="191" formatCode="[$-F800]dddd\,\ mmmm\ dd\,\ yyyy"/>
  </numFmts>
  <fonts count="5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Gill Sans"/>
      <family val="2"/>
    </font>
    <font>
      <sz val="12"/>
      <name val="Calibri"/>
      <family val="2"/>
    </font>
    <font>
      <sz val="10"/>
      <color theme="1"/>
      <name val="Arial"/>
      <family val="2"/>
    </font>
    <font>
      <b/>
      <sz val="12"/>
      <name val="Calibri"/>
      <family val="2"/>
    </font>
    <font>
      <sz val="10"/>
      <name val="Palatino"/>
      <family val="1"/>
    </font>
    <font>
      <sz val="9"/>
      <name val="Arial"/>
      <family val="2"/>
    </font>
    <font>
      <b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Montserrat"/>
    </font>
    <font>
      <i/>
      <sz val="8"/>
      <color theme="1"/>
      <name val="Calibri"/>
      <family val="2"/>
      <scheme val="minor"/>
    </font>
    <font>
      <b/>
      <sz val="12"/>
      <color theme="1"/>
      <name val="Montserrat"/>
    </font>
    <font>
      <sz val="10"/>
      <color theme="1"/>
      <name val="Montserrat"/>
    </font>
    <font>
      <b/>
      <sz val="10"/>
      <color rgb="FFFF0000"/>
      <name val="Montserrat"/>
    </font>
    <font>
      <vertAlign val="subscript"/>
      <sz val="10"/>
      <color theme="1"/>
      <name val="Montserrat"/>
    </font>
    <font>
      <i/>
      <sz val="10"/>
      <color theme="1"/>
      <name val="Montserrat"/>
    </font>
    <font>
      <i/>
      <vertAlign val="subscript"/>
      <sz val="10"/>
      <color theme="1"/>
      <name val="Montserrat"/>
    </font>
    <font>
      <i/>
      <vertAlign val="superscript"/>
      <sz val="10"/>
      <color theme="1"/>
      <name val="Montserrat"/>
    </font>
    <font>
      <i/>
      <sz val="8"/>
      <color theme="1"/>
      <name val="Montserrat"/>
    </font>
    <font>
      <b/>
      <i/>
      <u/>
      <sz val="10"/>
      <color theme="1"/>
      <name val="Montserrat"/>
    </font>
    <font>
      <sz val="8"/>
      <color theme="0" tint="-0.499984740745262"/>
      <name val="Montserrat"/>
    </font>
    <font>
      <sz val="10"/>
      <color theme="0" tint="-0.499984740745262"/>
      <name val="Montserrat"/>
    </font>
    <font>
      <b/>
      <u/>
      <sz val="10"/>
      <color theme="1"/>
      <name val="Montserrat"/>
    </font>
    <font>
      <b/>
      <sz val="10"/>
      <color theme="1"/>
      <name val="Calibri"/>
      <family val="2"/>
      <scheme val="minor"/>
    </font>
    <font>
      <b/>
      <i/>
      <sz val="8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color theme="0"/>
      <name val="Arial"/>
      <family val="2"/>
    </font>
    <font>
      <sz val="10"/>
      <color theme="0"/>
      <name val="Arial"/>
      <family val="2"/>
    </font>
    <font>
      <i/>
      <sz val="10"/>
      <color theme="0"/>
      <name val="Arial"/>
      <family val="2"/>
    </font>
    <font>
      <sz val="10"/>
      <name val="Geneva"/>
      <family val="2"/>
    </font>
    <font>
      <i/>
      <sz val="10"/>
      <name val="Arial"/>
      <family val="2"/>
    </font>
    <font>
      <b/>
      <sz val="10"/>
      <name val="Arial"/>
      <family val="2"/>
    </font>
    <font>
      <b/>
      <sz val="10"/>
      <name val="Gotham"/>
    </font>
    <font>
      <i/>
      <sz val="10"/>
      <name val="Gotham"/>
    </font>
    <font>
      <b/>
      <u/>
      <sz val="10"/>
      <name val="Arial"/>
      <family val="2"/>
    </font>
    <font>
      <b/>
      <i/>
      <sz val="10"/>
      <name val="Arial"/>
      <family val="2"/>
    </font>
    <font>
      <b/>
      <sz val="14"/>
      <color theme="3"/>
      <name val="Arial"/>
      <family val="2"/>
    </font>
    <font>
      <b/>
      <sz val="10"/>
      <color theme="1"/>
      <name val="Arial"/>
      <family val="2"/>
    </font>
    <font>
      <i/>
      <sz val="8"/>
      <color theme="1"/>
      <name val="Arial"/>
      <family val="2"/>
    </font>
    <font>
      <sz val="9"/>
      <color theme="1"/>
      <name val="Arial"/>
      <family val="2"/>
    </font>
    <font>
      <i/>
      <sz val="9"/>
      <name val="Arial"/>
      <family val="2"/>
    </font>
    <font>
      <b/>
      <sz val="10"/>
      <color rgb="FFFF0000"/>
      <name val="Arial"/>
      <family val="2"/>
    </font>
    <font>
      <b/>
      <i/>
      <sz val="10"/>
      <color theme="1"/>
      <name val="Montserrat"/>
    </font>
    <font>
      <b/>
      <i/>
      <vertAlign val="subscript"/>
      <sz val="10"/>
      <color theme="1"/>
      <name val="Montserrat"/>
    </font>
    <font>
      <sz val="10"/>
      <name val="Montserrat"/>
    </font>
    <font>
      <b/>
      <sz val="10"/>
      <name val="Montserrat"/>
    </font>
    <font>
      <sz val="7"/>
      <color rgb="FF4D5156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B1C5F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0000"/>
        <bgColor indexed="64"/>
      </patternFill>
    </fill>
  </fills>
  <borders count="47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theme="0" tint="-0.24994659260841701"/>
      </left>
      <right style="medium">
        <color theme="0" tint="-0.24994659260841701"/>
      </right>
      <top style="medium">
        <color theme="0" tint="-0.24994659260841701"/>
      </top>
      <bottom style="medium">
        <color theme="0" tint="-0.24994659260841701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theme="0" tint="-0.24994659260841701"/>
      </left>
      <right style="medium">
        <color theme="0" tint="-0.24994659260841701"/>
      </right>
      <top/>
      <bottom style="medium">
        <color theme="0" tint="-0.24994659260841701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double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3"/>
      </bottom>
      <diagonal/>
    </border>
    <border>
      <left/>
      <right/>
      <top/>
      <bottom style="hair">
        <color theme="0" tint="-0.499984740745262"/>
      </bottom>
      <diagonal/>
    </border>
    <border>
      <left/>
      <right/>
      <top style="thin">
        <color theme="0" tint="-0.499984740745262"/>
      </top>
      <bottom style="thin">
        <color theme="0" tint="-0.499984740745262"/>
      </bottom>
      <diagonal/>
    </border>
    <border>
      <left/>
      <right/>
      <top/>
      <bottom style="thin">
        <color theme="0" tint="-0.499984740745262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</borders>
  <cellStyleXfs count="17">
    <xf numFmtId="0" fontId="0" fillId="0" borderId="0"/>
    <xf numFmtId="9" fontId="1" fillId="0" borderId="0" applyFont="0" applyFill="0" applyBorder="0" applyAlignment="0" applyProtection="0"/>
    <xf numFmtId="0" fontId="2" fillId="0" borderId="0"/>
    <xf numFmtId="0" fontId="4" fillId="0" borderId="0"/>
    <xf numFmtId="0" fontId="6" fillId="0" borderId="0"/>
    <xf numFmtId="9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7" fillId="0" borderId="0" applyAlignment="0" applyProtection="0"/>
    <xf numFmtId="165" fontId="1" fillId="0" borderId="0" applyFont="0" applyFill="0" applyBorder="0" applyAlignment="0" applyProtection="0"/>
    <xf numFmtId="0" fontId="4" fillId="0" borderId="0"/>
    <xf numFmtId="0" fontId="33" fillId="0" borderId="0"/>
    <xf numFmtId="0" fontId="4" fillId="0" borderId="0"/>
    <xf numFmtId="164" fontId="4" fillId="0" borderId="0" applyFont="0" applyFill="0" applyBorder="0" applyAlignment="0" applyProtection="0"/>
    <xf numFmtId="0" fontId="33" fillId="0" borderId="0"/>
    <xf numFmtId="9" fontId="1" fillId="0" borderId="0" applyFont="0" applyFill="0" applyBorder="0" applyAlignment="0" applyProtection="0"/>
    <xf numFmtId="0" fontId="1" fillId="0" borderId="0"/>
    <xf numFmtId="0" fontId="4" fillId="0" borderId="0"/>
  </cellStyleXfs>
  <cellXfs count="266">
    <xf numFmtId="0" fontId="0" fillId="0" borderId="0" xfId="0"/>
    <xf numFmtId="0" fontId="9" fillId="0" borderId="0" xfId="0" applyFont="1"/>
    <xf numFmtId="0" fontId="10" fillId="0" borderId="0" xfId="0" applyFont="1"/>
    <xf numFmtId="0" fontId="9" fillId="0" borderId="0" xfId="0" applyFont="1" applyAlignment="1">
      <alignment horizontal="center"/>
    </xf>
    <xf numFmtId="0" fontId="11" fillId="0" borderId="0" xfId="0" applyFont="1" applyAlignment="1">
      <alignment horizontal="center"/>
    </xf>
    <xf numFmtId="0" fontId="12" fillId="0" borderId="0" xfId="0" applyFont="1"/>
    <xf numFmtId="0" fontId="13" fillId="0" borderId="0" xfId="0" applyFont="1"/>
    <xf numFmtId="10" fontId="13" fillId="0" borderId="2" xfId="1" applyNumberFormat="1" applyFont="1" applyFill="1" applyBorder="1"/>
    <xf numFmtId="9" fontId="13" fillId="0" borderId="2" xfId="1" applyFont="1" applyFill="1" applyBorder="1"/>
    <xf numFmtId="0" fontId="19" fillId="0" borderId="0" xfId="0" applyFont="1" applyAlignment="1">
      <alignment horizontal="center"/>
    </xf>
    <xf numFmtId="0" fontId="9" fillId="0" borderId="4" xfId="0" applyFont="1" applyBorder="1" applyAlignment="1">
      <alignment horizontal="center"/>
    </xf>
    <xf numFmtId="0" fontId="9" fillId="0" borderId="8" xfId="0" applyFont="1" applyBorder="1" applyAlignment="1">
      <alignment horizontal="center"/>
    </xf>
    <xf numFmtId="0" fontId="9" fillId="0" borderId="9" xfId="0" applyFont="1" applyBorder="1" applyAlignment="1">
      <alignment horizontal="center"/>
    </xf>
    <xf numFmtId="0" fontId="13" fillId="0" borderId="10" xfId="0" applyFont="1" applyBorder="1" applyAlignment="1">
      <alignment horizontal="center"/>
    </xf>
    <xf numFmtId="0" fontId="13" fillId="0" borderId="11" xfId="0" applyFont="1" applyBorder="1" applyAlignment="1">
      <alignment horizontal="center"/>
    </xf>
    <xf numFmtId="0" fontId="13" fillId="0" borderId="12" xfId="0" applyFont="1" applyBorder="1" applyAlignment="1">
      <alignment horizontal="center"/>
    </xf>
    <xf numFmtId="0" fontId="21" fillId="2" borderId="11" xfId="0" applyFont="1" applyFill="1" applyBorder="1" applyAlignment="1">
      <alignment horizontal="center"/>
    </xf>
    <xf numFmtId="0" fontId="21" fillId="2" borderId="13" xfId="0" quotePrefix="1" applyFont="1" applyFill="1" applyBorder="1" applyAlignment="1">
      <alignment horizontal="center"/>
    </xf>
    <xf numFmtId="0" fontId="21" fillId="2" borderId="14" xfId="0" quotePrefix="1" applyFont="1" applyFill="1" applyBorder="1" applyAlignment="1">
      <alignment horizontal="center"/>
    </xf>
    <xf numFmtId="0" fontId="13" fillId="0" borderId="13" xfId="0" applyFont="1" applyBorder="1" applyAlignment="1">
      <alignment horizontal="center"/>
    </xf>
    <xf numFmtId="0" fontId="13" fillId="0" borderId="15" xfId="0" applyFont="1" applyBorder="1" applyAlignment="1">
      <alignment horizontal="center"/>
    </xf>
    <xf numFmtId="0" fontId="13" fillId="0" borderId="0" xfId="0" applyFont="1" applyAlignment="1">
      <alignment horizontal="center"/>
    </xf>
    <xf numFmtId="0" fontId="13" fillId="0" borderId="19" xfId="0" applyFont="1" applyBorder="1" applyAlignment="1">
      <alignment horizontal="center"/>
    </xf>
    <xf numFmtId="0" fontId="13" fillId="0" borderId="23" xfId="0" applyFont="1" applyBorder="1" applyAlignment="1">
      <alignment horizontal="center"/>
    </xf>
    <xf numFmtId="2" fontId="13" fillId="0" borderId="2" xfId="1" applyNumberFormat="1" applyFont="1" applyFill="1" applyBorder="1"/>
    <xf numFmtId="3" fontId="13" fillId="0" borderId="2" xfId="1" applyNumberFormat="1" applyFont="1" applyFill="1" applyBorder="1"/>
    <xf numFmtId="4" fontId="9" fillId="0" borderId="0" xfId="0" applyNumberFormat="1" applyFont="1" applyAlignment="1">
      <alignment horizontal="center"/>
    </xf>
    <xf numFmtId="0" fontId="24" fillId="0" borderId="0" xfId="0" applyFont="1" applyAlignment="1">
      <alignment horizontal="center"/>
    </xf>
    <xf numFmtId="0" fontId="25" fillId="0" borderId="0" xfId="0" applyFont="1" applyAlignment="1">
      <alignment horizontal="center"/>
    </xf>
    <xf numFmtId="0" fontId="24" fillId="0" borderId="0" xfId="0" applyFont="1"/>
    <xf numFmtId="17" fontId="8" fillId="0" borderId="0" xfId="0" applyNumberFormat="1" applyFont="1" applyAlignment="1">
      <alignment horizontal="left" vertical="center"/>
    </xf>
    <xf numFmtId="0" fontId="0" fillId="0" borderId="0" xfId="0" applyAlignment="1">
      <alignment horizontal="left"/>
    </xf>
    <xf numFmtId="0" fontId="0" fillId="0" borderId="0" xfId="0" applyAlignment="1">
      <alignment vertical="center" wrapText="1"/>
    </xf>
    <xf numFmtId="0" fontId="26" fillId="0" borderId="0" xfId="0" applyFont="1" applyAlignment="1">
      <alignment vertical="center" wrapText="1"/>
    </xf>
    <xf numFmtId="0" fontId="26" fillId="0" borderId="0" xfId="0" applyFont="1"/>
    <xf numFmtId="0" fontId="0" fillId="0" borderId="0" xfId="0" applyAlignment="1">
      <alignment horizontal="center"/>
    </xf>
    <xf numFmtId="0" fontId="26" fillId="0" borderId="3" xfId="0" applyFont="1" applyBorder="1"/>
    <xf numFmtId="17" fontId="26" fillId="0" borderId="3" xfId="0" applyNumberFormat="1" applyFont="1" applyBorder="1" applyAlignment="1">
      <alignment horizontal="left" vertical="center" wrapText="1"/>
    </xf>
    <xf numFmtId="0" fontId="26" fillId="0" borderId="3" xfId="0" applyFont="1" applyBorder="1" applyAlignment="1">
      <alignment horizontal="center" vertical="center" wrapText="1"/>
    </xf>
    <xf numFmtId="0" fontId="26" fillId="0" borderId="3" xfId="0" applyFont="1" applyBorder="1" applyAlignment="1">
      <alignment horizontal="center"/>
    </xf>
    <xf numFmtId="17" fontId="0" fillId="0" borderId="26" xfId="0" applyNumberFormat="1" applyBorder="1" applyAlignment="1">
      <alignment horizontal="left" vertical="center" wrapText="1"/>
    </xf>
    <xf numFmtId="2" fontId="0" fillId="0" borderId="26" xfId="0" applyNumberFormat="1" applyBorder="1" applyAlignment="1">
      <alignment horizontal="center" vertical="center" wrapText="1"/>
    </xf>
    <xf numFmtId="10" fontId="26" fillId="2" borderId="26" xfId="1" applyNumberFormat="1" applyFont="1" applyFill="1" applyBorder="1" applyAlignment="1">
      <alignment horizontal="center" vertical="center" wrapText="1"/>
    </xf>
    <xf numFmtId="2" fontId="0" fillId="0" borderId="0" xfId="0" applyNumberFormat="1" applyAlignment="1">
      <alignment horizontal="center"/>
    </xf>
    <xf numFmtId="10" fontId="26" fillId="0" borderId="0" xfId="1" applyNumberFormat="1" applyFont="1"/>
    <xf numFmtId="17" fontId="0" fillId="0" borderId="0" xfId="0" applyNumberFormat="1" applyAlignment="1">
      <alignment horizontal="left" vertical="center" wrapText="1"/>
    </xf>
    <xf numFmtId="2" fontId="0" fillId="0" borderId="0" xfId="0" applyNumberFormat="1" applyAlignment="1">
      <alignment horizontal="center" vertical="center" wrapText="1"/>
    </xf>
    <xf numFmtId="10" fontId="26" fillId="2" borderId="0" xfId="1" applyNumberFormat="1" applyFont="1" applyFill="1" applyBorder="1" applyAlignment="1">
      <alignment horizontal="center" vertical="center" wrapText="1"/>
    </xf>
    <xf numFmtId="17" fontId="0" fillId="0" borderId="3" xfId="0" applyNumberFormat="1" applyBorder="1" applyAlignment="1">
      <alignment horizontal="left" vertical="center" wrapText="1"/>
    </xf>
    <xf numFmtId="2" fontId="0" fillId="0" borderId="3" xfId="0" applyNumberFormat="1" applyBorder="1" applyAlignment="1">
      <alignment horizontal="center" vertical="center" wrapText="1"/>
    </xf>
    <xf numFmtId="10" fontId="26" fillId="2" borderId="3" xfId="1" applyNumberFormat="1" applyFont="1" applyFill="1" applyBorder="1" applyAlignment="1">
      <alignment horizontal="center" vertical="center" wrapText="1"/>
    </xf>
    <xf numFmtId="10" fontId="0" fillId="3" borderId="3" xfId="1" applyNumberFormat="1" applyFont="1" applyFill="1" applyBorder="1" applyAlignment="1">
      <alignment horizontal="center"/>
    </xf>
    <xf numFmtId="171" fontId="0" fillId="0" borderId="3" xfId="0" applyNumberFormat="1" applyBorder="1" applyAlignment="1">
      <alignment horizontal="center"/>
    </xf>
    <xf numFmtId="10" fontId="26" fillId="2" borderId="0" xfId="1" applyNumberFormat="1" applyFont="1" applyFill="1" applyAlignment="1">
      <alignment horizontal="center"/>
    </xf>
    <xf numFmtId="10" fontId="26" fillId="2" borderId="0" xfId="1" applyNumberFormat="1" applyFont="1" applyFill="1" applyAlignment="1">
      <alignment horizontal="center" vertical="center" wrapText="1"/>
    </xf>
    <xf numFmtId="2" fontId="0" fillId="0" borderId="3" xfId="0" applyNumberFormat="1" applyBorder="1" applyAlignment="1">
      <alignment horizontal="center"/>
    </xf>
    <xf numFmtId="10" fontId="27" fillId="3" borderId="3" xfId="1" applyNumberFormat="1" applyFont="1" applyFill="1" applyBorder="1"/>
    <xf numFmtId="0" fontId="26" fillId="2" borderId="0" xfId="0" applyFont="1" applyFill="1"/>
    <xf numFmtId="0" fontId="26" fillId="2" borderId="3" xfId="0" applyFont="1" applyFill="1" applyBorder="1"/>
    <xf numFmtId="0" fontId="0" fillId="3" borderId="3" xfId="0" applyFill="1" applyBorder="1"/>
    <xf numFmtId="10" fontId="26" fillId="0" borderId="0" xfId="1" applyNumberFormat="1" applyFont="1" applyAlignment="1">
      <alignment vertical="center" wrapText="1"/>
    </xf>
    <xf numFmtId="17" fontId="28" fillId="0" borderId="3" xfId="0" applyNumberFormat="1" applyFont="1" applyBorder="1" applyAlignment="1">
      <alignment horizontal="left" vertical="center" wrapText="1"/>
    </xf>
    <xf numFmtId="10" fontId="26" fillId="0" borderId="3" xfId="1" applyNumberFormat="1" applyFont="1" applyBorder="1" applyAlignment="1">
      <alignment horizontal="center" vertical="center" wrapText="1"/>
    </xf>
    <xf numFmtId="0" fontId="8" fillId="0" borderId="0" xfId="0" applyFont="1" applyAlignment="1">
      <alignment horizontal="left" vertical="center" wrapText="1"/>
    </xf>
    <xf numFmtId="0" fontId="0" fillId="0" borderId="0" xfId="0" applyAlignment="1">
      <alignment horizontal="center" vertical="center" wrapText="1"/>
    </xf>
    <xf numFmtId="10" fontId="26" fillId="3" borderId="0" xfId="1" applyNumberFormat="1" applyFont="1" applyFill="1" applyAlignment="1">
      <alignment horizontal="center"/>
    </xf>
    <xf numFmtId="171" fontId="0" fillId="0" borderId="0" xfId="0" applyNumberFormat="1" applyAlignment="1">
      <alignment horizontal="center"/>
    </xf>
    <xf numFmtId="10" fontId="0" fillId="0" borderId="0" xfId="1" applyNumberFormat="1" applyFont="1"/>
    <xf numFmtId="0" fontId="29" fillId="0" borderId="0" xfId="4" applyFont="1" applyAlignment="1" applyProtection="1">
      <alignment vertical="center"/>
      <protection locked="0"/>
    </xf>
    <xf numFmtId="0" fontId="30" fillId="4" borderId="0" xfId="4" applyFont="1" applyFill="1" applyAlignment="1">
      <alignment vertical="center"/>
    </xf>
    <xf numFmtId="0" fontId="31" fillId="4" borderId="0" xfId="4" applyFont="1" applyFill="1" applyAlignment="1">
      <alignment vertical="center"/>
    </xf>
    <xf numFmtId="0" fontId="30" fillId="4" borderId="0" xfId="4" applyFont="1" applyFill="1" applyAlignment="1" applyProtection="1">
      <alignment horizontal="right" vertical="center"/>
      <protection locked="0"/>
    </xf>
    <xf numFmtId="0" fontId="4" fillId="0" borderId="0" xfId="9"/>
    <xf numFmtId="0" fontId="30" fillId="4" borderId="0" xfId="4" applyFont="1" applyFill="1" applyAlignment="1">
      <alignment horizontal="left" vertical="center"/>
    </xf>
    <xf numFmtId="0" fontId="31" fillId="4" borderId="0" xfId="4" applyFont="1" applyFill="1" applyAlignment="1" applyProtection="1">
      <alignment vertical="center"/>
      <protection locked="0"/>
    </xf>
    <xf numFmtId="3" fontId="31" fillId="4" borderId="0" xfId="4" applyNumberFormat="1" applyFont="1" applyFill="1" applyAlignment="1">
      <alignment vertical="center"/>
    </xf>
    <xf numFmtId="3" fontId="32" fillId="4" borderId="0" xfId="4" applyNumberFormat="1" applyFont="1" applyFill="1" applyAlignment="1">
      <alignment vertical="center"/>
    </xf>
    <xf numFmtId="14" fontId="31" fillId="4" borderId="0" xfId="4" applyNumberFormat="1" applyFont="1" applyFill="1" applyAlignment="1" applyProtection="1">
      <alignment horizontal="center" vertical="center"/>
      <protection locked="0"/>
    </xf>
    <xf numFmtId="3" fontId="29" fillId="0" borderId="0" xfId="4" applyNumberFormat="1" applyFont="1" applyAlignment="1" applyProtection="1">
      <alignment vertical="center"/>
      <protection locked="0"/>
    </xf>
    <xf numFmtId="14" fontId="31" fillId="4" borderId="0" xfId="10" applyNumberFormat="1" applyFont="1" applyFill="1" applyAlignment="1" applyProtection="1">
      <alignment horizontal="right" vertical="center"/>
      <protection locked="0"/>
    </xf>
    <xf numFmtId="0" fontId="29" fillId="0" borderId="0" xfId="4" applyFont="1" applyAlignment="1">
      <alignment vertical="center"/>
    </xf>
    <xf numFmtId="3" fontId="29" fillId="0" borderId="0" xfId="4" applyNumberFormat="1" applyFont="1" applyAlignment="1">
      <alignment vertical="center"/>
    </xf>
    <xf numFmtId="3" fontId="34" fillId="0" borderId="0" xfId="4" applyNumberFormat="1" applyFont="1" applyAlignment="1">
      <alignment vertical="center"/>
    </xf>
    <xf numFmtId="3" fontId="35" fillId="0" borderId="0" xfId="4" applyNumberFormat="1" applyFont="1" applyAlignment="1">
      <alignment vertical="center"/>
    </xf>
    <xf numFmtId="174" fontId="29" fillId="0" borderId="0" xfId="4" applyNumberFormat="1" applyFont="1" applyAlignment="1" applyProtection="1">
      <alignment horizontal="right" vertical="center"/>
      <protection locked="0"/>
    </xf>
    <xf numFmtId="3" fontId="36" fillId="0" borderId="0" xfId="4" applyNumberFormat="1" applyFont="1" applyAlignment="1">
      <alignment vertical="center"/>
    </xf>
    <xf numFmtId="175" fontId="29" fillId="0" borderId="0" xfId="4" applyNumberFormat="1" applyFont="1" applyAlignment="1">
      <alignment vertical="center"/>
    </xf>
    <xf numFmtId="176" fontId="29" fillId="0" borderId="0" xfId="4" applyNumberFormat="1" applyFont="1" applyAlignment="1">
      <alignment vertical="center"/>
    </xf>
    <xf numFmtId="177" fontId="29" fillId="0" borderId="0" xfId="4" applyNumberFormat="1" applyFont="1" applyAlignment="1">
      <alignment vertical="center"/>
    </xf>
    <xf numFmtId="3" fontId="29" fillId="0" borderId="0" xfId="4" applyNumberFormat="1" applyFont="1" applyAlignment="1" applyProtection="1">
      <alignment horizontal="center" vertical="center"/>
      <protection locked="0"/>
    </xf>
    <xf numFmtId="4" fontId="29" fillId="0" borderId="0" xfId="4" applyNumberFormat="1" applyFont="1" applyAlignment="1" applyProtection="1">
      <alignment vertical="center"/>
      <protection locked="0"/>
    </xf>
    <xf numFmtId="3" fontId="37" fillId="0" borderId="0" xfId="4" applyNumberFormat="1" applyFont="1" applyAlignment="1">
      <alignment vertical="center"/>
    </xf>
    <xf numFmtId="178" fontId="29" fillId="0" borderId="0" xfId="4" applyNumberFormat="1" applyFont="1" applyAlignment="1">
      <alignment vertical="center"/>
    </xf>
    <xf numFmtId="179" fontId="29" fillId="0" borderId="0" xfId="4" applyNumberFormat="1" applyFont="1" applyAlignment="1">
      <alignment vertical="center"/>
    </xf>
    <xf numFmtId="3" fontId="35" fillId="0" borderId="27" xfId="4" applyNumberFormat="1" applyFont="1" applyBorder="1" applyAlignment="1">
      <alignment vertical="center"/>
    </xf>
    <xf numFmtId="3" fontId="29" fillId="0" borderId="1" xfId="4" applyNumberFormat="1" applyFont="1" applyBorder="1" applyAlignment="1">
      <alignment vertical="center"/>
    </xf>
    <xf numFmtId="174" fontId="29" fillId="0" borderId="0" xfId="4" applyNumberFormat="1" applyFont="1" applyAlignment="1" applyProtection="1">
      <alignment vertical="center"/>
      <protection locked="0"/>
    </xf>
    <xf numFmtId="174" fontId="35" fillId="0" borderId="0" xfId="4" applyNumberFormat="1" applyFont="1" applyAlignment="1" applyProtection="1">
      <alignment vertical="center"/>
      <protection locked="0"/>
    </xf>
    <xf numFmtId="10" fontId="29" fillId="0" borderId="0" xfId="4" applyNumberFormat="1" applyFont="1" applyAlignment="1">
      <alignment vertical="center"/>
    </xf>
    <xf numFmtId="10" fontId="29" fillId="0" borderId="1" xfId="4" applyNumberFormat="1" applyFont="1" applyBorder="1" applyAlignment="1">
      <alignment vertical="center"/>
    </xf>
    <xf numFmtId="174" fontId="35" fillId="0" borderId="28" xfId="4" applyNumberFormat="1" applyFont="1" applyBorder="1" applyAlignment="1" applyProtection="1">
      <alignment vertical="center"/>
      <protection locked="0"/>
    </xf>
    <xf numFmtId="180" fontId="29" fillId="0" borderId="0" xfId="4" applyNumberFormat="1" applyFont="1" applyAlignment="1">
      <alignment vertical="center"/>
    </xf>
    <xf numFmtId="181" fontId="29" fillId="0" borderId="0" xfId="4" applyNumberFormat="1" applyFont="1" applyAlignment="1">
      <alignment vertical="center"/>
    </xf>
    <xf numFmtId="3" fontId="38" fillId="0" borderId="0" xfId="4" applyNumberFormat="1" applyFont="1" applyAlignment="1">
      <alignment vertical="center"/>
    </xf>
    <xf numFmtId="2" fontId="29" fillId="0" borderId="0" xfId="4" applyNumberFormat="1" applyFont="1" applyAlignment="1">
      <alignment vertical="center"/>
    </xf>
    <xf numFmtId="10" fontId="29" fillId="0" borderId="0" xfId="4" applyNumberFormat="1" applyFont="1" applyAlignment="1">
      <alignment horizontal="left" vertical="center"/>
    </xf>
    <xf numFmtId="182" fontId="29" fillId="0" borderId="0" xfId="4" applyNumberFormat="1" applyFont="1" applyAlignment="1" applyProtection="1">
      <alignment vertical="center"/>
      <protection locked="0"/>
    </xf>
    <xf numFmtId="174" fontId="35" fillId="0" borderId="0" xfId="4" applyNumberFormat="1" applyFont="1" applyAlignment="1">
      <alignment vertical="center"/>
    </xf>
    <xf numFmtId="14" fontId="29" fillId="0" borderId="0" xfId="4" applyNumberFormat="1" applyFont="1" applyAlignment="1">
      <alignment vertical="center"/>
    </xf>
    <xf numFmtId="10" fontId="0" fillId="0" borderId="0" xfId="1" applyNumberFormat="1" applyFont="1" applyAlignment="1">
      <alignment horizontal="left" vertical="center"/>
    </xf>
    <xf numFmtId="174" fontId="4" fillId="0" borderId="0" xfId="9" applyNumberFormat="1"/>
    <xf numFmtId="184" fontId="4" fillId="0" borderId="0" xfId="9" applyNumberFormat="1"/>
    <xf numFmtId="10" fontId="29" fillId="0" borderId="0" xfId="1" applyNumberFormat="1" applyFont="1" applyFill="1" applyBorder="1" applyAlignment="1" applyProtection="1">
      <alignment vertical="center"/>
      <protection locked="0"/>
    </xf>
    <xf numFmtId="174" fontId="39" fillId="0" borderId="0" xfId="4" applyNumberFormat="1" applyFont="1" applyAlignment="1" applyProtection="1">
      <alignment vertical="center"/>
      <protection locked="0"/>
    </xf>
    <xf numFmtId="0" fontId="39" fillId="0" borderId="0" xfId="4" applyFont="1" applyAlignment="1" applyProtection="1">
      <alignment vertical="center"/>
      <protection locked="0"/>
    </xf>
    <xf numFmtId="10" fontId="35" fillId="0" borderId="0" xfId="1" applyNumberFormat="1" applyFont="1" applyFill="1" applyBorder="1" applyAlignment="1" applyProtection="1">
      <alignment vertical="center"/>
      <protection locked="0"/>
    </xf>
    <xf numFmtId="0" fontId="4" fillId="0" borderId="0" xfId="11"/>
    <xf numFmtId="0" fontId="29" fillId="0" borderId="0" xfId="11" applyFont="1" applyAlignment="1">
      <alignment horizontal="right"/>
    </xf>
    <xf numFmtId="0" fontId="29" fillId="0" borderId="0" xfId="11" applyFont="1"/>
    <xf numFmtId="0" fontId="4" fillId="0" borderId="0" xfId="9" applyAlignment="1">
      <alignment horizontal="center"/>
    </xf>
    <xf numFmtId="0" fontId="40" fillId="0" borderId="0" xfId="11" applyFont="1"/>
    <xf numFmtId="0" fontId="40" fillId="3" borderId="0" xfId="11" applyFont="1" applyFill="1"/>
    <xf numFmtId="0" fontId="4" fillId="0" borderId="29" xfId="11" applyBorder="1"/>
    <xf numFmtId="0" fontId="29" fillId="0" borderId="29" xfId="11" applyFont="1" applyBorder="1" applyAlignment="1">
      <alignment horizontal="right"/>
    </xf>
    <xf numFmtId="0" fontId="29" fillId="0" borderId="29" xfId="11" applyFont="1" applyBorder="1"/>
    <xf numFmtId="0" fontId="41" fillId="0" borderId="0" xfId="11" applyFont="1"/>
    <xf numFmtId="0" fontId="4" fillId="0" borderId="30" xfId="11" applyBorder="1" applyAlignment="1">
      <alignment horizontal="left"/>
    </xf>
    <xf numFmtId="170" fontId="4" fillId="0" borderId="30" xfId="12" applyNumberFormat="1" applyFont="1" applyFill="1" applyBorder="1" applyAlignment="1">
      <alignment horizontal="left"/>
    </xf>
    <xf numFmtId="0" fontId="42" fillId="0" borderId="0" xfId="9" applyFont="1"/>
    <xf numFmtId="170" fontId="43" fillId="0" borderId="0" xfId="12" applyNumberFormat="1" applyFont="1"/>
    <xf numFmtId="170" fontId="0" fillId="0" borderId="0" xfId="12" applyNumberFormat="1" applyFont="1"/>
    <xf numFmtId="0" fontId="5" fillId="4" borderId="0" xfId="4" applyFont="1" applyFill="1"/>
    <xf numFmtId="0" fontId="3" fillId="4" borderId="0" xfId="4" applyFont="1" applyFill="1"/>
    <xf numFmtId="175" fontId="44" fillId="3" borderId="0" xfId="4" applyNumberFormat="1" applyFont="1" applyFill="1" applyAlignment="1">
      <alignment vertical="center"/>
    </xf>
    <xf numFmtId="177" fontId="44" fillId="3" borderId="0" xfId="4" applyNumberFormat="1" applyFont="1" applyFill="1" applyAlignment="1">
      <alignment vertical="center"/>
    </xf>
    <xf numFmtId="174" fontId="44" fillId="0" borderId="0" xfId="4" applyNumberFormat="1" applyFont="1" applyAlignment="1" applyProtection="1">
      <alignment horizontal="right" vertical="center"/>
      <protection locked="0"/>
    </xf>
    <xf numFmtId="177" fontId="4" fillId="0" borderId="0" xfId="9" applyNumberFormat="1"/>
    <xf numFmtId="164" fontId="4" fillId="0" borderId="0" xfId="9" applyNumberFormat="1"/>
    <xf numFmtId="178" fontId="44" fillId="3" borderId="0" xfId="4" applyNumberFormat="1" applyFont="1" applyFill="1" applyAlignment="1">
      <alignment vertical="center"/>
    </xf>
    <xf numFmtId="179" fontId="44" fillId="3" borderId="0" xfId="4" applyNumberFormat="1" applyFont="1" applyFill="1" applyAlignment="1">
      <alignment vertical="center"/>
    </xf>
    <xf numFmtId="170" fontId="0" fillId="0" borderId="0" xfId="12" applyNumberFormat="1" applyFont="1" applyAlignment="1">
      <alignment horizontal="center"/>
    </xf>
    <xf numFmtId="0" fontId="0" fillId="0" borderId="31" xfId="11" applyFont="1" applyBorder="1" applyAlignment="1">
      <alignment horizontal="left"/>
    </xf>
    <xf numFmtId="10" fontId="29" fillId="3" borderId="31" xfId="13" applyNumberFormat="1" applyFont="1" applyFill="1" applyBorder="1" applyAlignment="1" applyProtection="1">
      <alignment horizontal="right" vertical="center"/>
      <protection locked="0"/>
    </xf>
    <xf numFmtId="0" fontId="41" fillId="0" borderId="0" xfId="9" applyFont="1"/>
    <xf numFmtId="185" fontId="29" fillId="3" borderId="31" xfId="13" applyNumberFormat="1" applyFont="1" applyFill="1" applyBorder="1" applyAlignment="1" applyProtection="1">
      <alignment horizontal="right" vertical="center"/>
      <protection locked="0"/>
    </xf>
    <xf numFmtId="0" fontId="4" fillId="0" borderId="32" xfId="11" applyBorder="1" applyAlignment="1">
      <alignment horizontal="left"/>
    </xf>
    <xf numFmtId="0" fontId="4" fillId="3" borderId="0" xfId="9" applyFill="1" applyAlignment="1">
      <alignment horizontal="center"/>
    </xf>
    <xf numFmtId="186" fontId="29" fillId="3" borderId="31" xfId="13" applyNumberFormat="1" applyFont="1" applyFill="1" applyBorder="1" applyAlignment="1" applyProtection="1">
      <alignment horizontal="right" vertical="center"/>
      <protection locked="0"/>
    </xf>
    <xf numFmtId="0" fontId="4" fillId="3" borderId="0" xfId="9" applyFill="1"/>
    <xf numFmtId="170" fontId="41" fillId="0" borderId="0" xfId="9" applyNumberFormat="1" applyFont="1"/>
    <xf numFmtId="0" fontId="4" fillId="0" borderId="3" xfId="9" applyBorder="1"/>
    <xf numFmtId="1" fontId="4" fillId="3" borderId="0" xfId="9" applyNumberFormat="1" applyFill="1"/>
    <xf numFmtId="3" fontId="4" fillId="3" borderId="0" xfId="9" applyNumberFormat="1" applyFill="1"/>
    <xf numFmtId="187" fontId="4" fillId="3" borderId="0" xfId="9" applyNumberFormat="1" applyFill="1"/>
    <xf numFmtId="0" fontId="29" fillId="0" borderId="3" xfId="9" applyFont="1" applyBorder="1"/>
    <xf numFmtId="0" fontId="29" fillId="3" borderId="0" xfId="9" applyFont="1" applyFill="1"/>
    <xf numFmtId="168" fontId="4" fillId="3" borderId="0" xfId="9" applyNumberFormat="1" applyFill="1"/>
    <xf numFmtId="10" fontId="0" fillId="3" borderId="0" xfId="1" applyNumberFormat="1" applyFont="1" applyFill="1"/>
    <xf numFmtId="168" fontId="4" fillId="0" borderId="0" xfId="9" applyNumberFormat="1"/>
    <xf numFmtId="0" fontId="10" fillId="0" borderId="0" xfId="0" applyFont="1" applyAlignment="1">
      <alignment horizontal="left"/>
    </xf>
    <xf numFmtId="188" fontId="9" fillId="0" borderId="0" xfId="0" applyNumberFormat="1" applyFont="1" applyAlignment="1">
      <alignment horizontal="center"/>
    </xf>
    <xf numFmtId="0" fontId="12" fillId="0" borderId="0" xfId="0" applyFont="1" applyAlignment="1">
      <alignment horizontal="left"/>
    </xf>
    <xf numFmtId="188" fontId="0" fillId="0" borderId="0" xfId="0" applyNumberFormat="1" applyAlignment="1">
      <alignment horizontal="center"/>
    </xf>
    <xf numFmtId="0" fontId="13" fillId="5" borderId="0" xfId="0" applyFont="1" applyFill="1"/>
    <xf numFmtId="188" fontId="13" fillId="5" borderId="0" xfId="0" applyNumberFormat="1" applyFont="1" applyFill="1" applyAlignment="1">
      <alignment horizontal="center"/>
    </xf>
    <xf numFmtId="0" fontId="10" fillId="5" borderId="0" xfId="0" applyFont="1" applyFill="1"/>
    <xf numFmtId="0" fontId="16" fillId="5" borderId="0" xfId="0" applyFont="1" applyFill="1"/>
    <xf numFmtId="9" fontId="13" fillId="5" borderId="0" xfId="0" applyNumberFormat="1" applyFont="1" applyFill="1"/>
    <xf numFmtId="9" fontId="13" fillId="5" borderId="0" xfId="0" applyNumberFormat="1" applyFont="1" applyFill="1" applyAlignment="1">
      <alignment horizontal="center"/>
    </xf>
    <xf numFmtId="9" fontId="13" fillId="0" borderId="0" xfId="0" applyNumberFormat="1" applyFont="1" applyAlignment="1">
      <alignment horizontal="center"/>
    </xf>
    <xf numFmtId="9" fontId="13" fillId="0" borderId="0" xfId="0" applyNumberFormat="1" applyFont="1"/>
    <xf numFmtId="9" fontId="0" fillId="0" borderId="0" xfId="0" applyNumberFormat="1"/>
    <xf numFmtId="188" fontId="13" fillId="0" borderId="0" xfId="0" applyNumberFormat="1" applyFont="1" applyAlignment="1">
      <alignment horizontal="center"/>
    </xf>
    <xf numFmtId="0" fontId="13" fillId="0" borderId="33" xfId="0" applyFont="1" applyBorder="1" applyAlignment="1">
      <alignment horizontal="center"/>
    </xf>
    <xf numFmtId="0" fontId="13" fillId="0" borderId="34" xfId="0" applyFont="1" applyBorder="1" applyAlignment="1">
      <alignment horizontal="center"/>
    </xf>
    <xf numFmtId="0" fontId="16" fillId="0" borderId="35" xfId="0" applyFont="1" applyBorder="1" applyAlignment="1">
      <alignment horizontal="right"/>
    </xf>
    <xf numFmtId="0" fontId="13" fillId="0" borderId="37" xfId="0" applyFont="1" applyBorder="1" applyAlignment="1">
      <alignment horizontal="center"/>
    </xf>
    <xf numFmtId="0" fontId="16" fillId="0" borderId="38" xfId="0" applyFont="1" applyBorder="1" applyAlignment="1">
      <alignment horizontal="right"/>
    </xf>
    <xf numFmtId="10" fontId="13" fillId="0" borderId="0" xfId="0" applyNumberFormat="1" applyFont="1" applyAlignment="1">
      <alignment horizontal="center"/>
    </xf>
    <xf numFmtId="0" fontId="16" fillId="0" borderId="40" xfId="0" applyFont="1" applyBorder="1" applyAlignment="1">
      <alignment horizontal="right"/>
    </xf>
    <xf numFmtId="0" fontId="16" fillId="0" borderId="42" xfId="0" applyFont="1" applyBorder="1" applyAlignment="1">
      <alignment horizontal="center"/>
    </xf>
    <xf numFmtId="0" fontId="13" fillId="0" borderId="44" xfId="0" applyFont="1" applyBorder="1" applyAlignment="1">
      <alignment horizontal="center"/>
    </xf>
    <xf numFmtId="0" fontId="13" fillId="0" borderId="24" xfId="0" applyFont="1" applyBorder="1" applyAlignment="1">
      <alignment horizontal="center"/>
    </xf>
    <xf numFmtId="0" fontId="46" fillId="0" borderId="24" xfId="0" applyFont="1" applyBorder="1" applyAlignment="1">
      <alignment horizontal="right"/>
    </xf>
    <xf numFmtId="10" fontId="10" fillId="0" borderId="25" xfId="1" applyNumberFormat="1" applyFont="1" applyFill="1" applyBorder="1" applyAlignment="1">
      <alignment horizontal="center"/>
    </xf>
    <xf numFmtId="0" fontId="13" fillId="6" borderId="0" xfId="0" applyFont="1" applyFill="1"/>
    <xf numFmtId="0" fontId="20" fillId="6" borderId="0" xfId="0" applyFont="1" applyFill="1"/>
    <xf numFmtId="0" fontId="14" fillId="6" borderId="0" xfId="0" applyFont="1" applyFill="1"/>
    <xf numFmtId="0" fontId="23" fillId="6" borderId="0" xfId="0" applyFont="1" applyFill="1"/>
    <xf numFmtId="0" fontId="13" fillId="6" borderId="0" xfId="0" quotePrefix="1" applyFont="1" applyFill="1"/>
    <xf numFmtId="0" fontId="14" fillId="0" borderId="0" xfId="0" applyFont="1" applyAlignment="1">
      <alignment horizontal="right"/>
    </xf>
    <xf numFmtId="0" fontId="13" fillId="0" borderId="46" xfId="0" applyFont="1" applyBorder="1" applyAlignment="1">
      <alignment horizontal="right"/>
    </xf>
    <xf numFmtId="0" fontId="10" fillId="6" borderId="0" xfId="0" applyFont="1" applyFill="1"/>
    <xf numFmtId="0" fontId="13" fillId="0" borderId="17" xfId="0" applyFont="1" applyBorder="1" applyAlignment="1">
      <alignment horizontal="center"/>
    </xf>
    <xf numFmtId="0" fontId="13" fillId="0" borderId="16" xfId="0" applyFont="1" applyBorder="1" applyAlignment="1">
      <alignment horizontal="center"/>
    </xf>
    <xf numFmtId="165" fontId="13" fillId="0" borderId="11" xfId="8" applyFont="1" applyBorder="1" applyAlignment="1">
      <alignment horizontal="center"/>
    </xf>
    <xf numFmtId="165" fontId="13" fillId="0" borderId="12" xfId="8" applyFont="1" applyBorder="1" applyAlignment="1">
      <alignment horizontal="center"/>
    </xf>
    <xf numFmtId="165" fontId="22" fillId="2" borderId="11" xfId="8" applyFont="1" applyFill="1" applyBorder="1" applyAlignment="1">
      <alignment horizontal="center"/>
    </xf>
    <xf numFmtId="165" fontId="22" fillId="2" borderId="14" xfId="8" applyFont="1" applyFill="1" applyBorder="1" applyAlignment="1">
      <alignment horizontal="center"/>
    </xf>
    <xf numFmtId="165" fontId="13" fillId="0" borderId="14" xfId="8" applyFont="1" applyBorder="1" applyAlignment="1">
      <alignment horizontal="center"/>
    </xf>
    <xf numFmtId="165" fontId="13" fillId="0" borderId="16" xfId="8" applyFont="1" applyBorder="1" applyAlignment="1">
      <alignment horizontal="center"/>
    </xf>
    <xf numFmtId="165" fontId="13" fillId="0" borderId="17" xfId="8" applyFont="1" applyBorder="1" applyAlignment="1">
      <alignment horizontal="center"/>
    </xf>
    <xf numFmtId="165" fontId="13" fillId="0" borderId="15" xfId="8" applyFont="1" applyBorder="1" applyAlignment="1">
      <alignment horizontal="center"/>
    </xf>
    <xf numFmtId="172" fontId="22" fillId="2" borderId="11" xfId="8" applyNumberFormat="1" applyFont="1" applyFill="1" applyBorder="1" applyAlignment="1">
      <alignment horizontal="center"/>
    </xf>
    <xf numFmtId="172" fontId="22" fillId="2" borderId="14" xfId="8" applyNumberFormat="1" applyFont="1" applyFill="1" applyBorder="1" applyAlignment="1">
      <alignment horizontal="center"/>
    </xf>
    <xf numFmtId="165" fontId="13" fillId="0" borderId="10" xfId="8" applyFont="1" applyBorder="1" applyAlignment="1">
      <alignment horizontal="center"/>
    </xf>
    <xf numFmtId="172" fontId="13" fillId="0" borderId="2" xfId="8" applyNumberFormat="1" applyFont="1" applyFill="1" applyBorder="1"/>
    <xf numFmtId="165" fontId="13" fillId="0" borderId="2" xfId="8" applyFont="1" applyFill="1" applyBorder="1"/>
    <xf numFmtId="165" fontId="10" fillId="0" borderId="2" xfId="8" applyFont="1" applyFill="1" applyBorder="1"/>
    <xf numFmtId="173" fontId="13" fillId="0" borderId="2" xfId="8" applyNumberFormat="1" applyFont="1" applyFill="1" applyBorder="1"/>
    <xf numFmtId="165" fontId="13" fillId="0" borderId="20" xfId="8" applyFont="1" applyBorder="1" applyAlignment="1">
      <alignment horizontal="center"/>
    </xf>
    <xf numFmtId="165" fontId="13" fillId="0" borderId="21" xfId="8" applyFont="1" applyBorder="1" applyAlignment="1">
      <alignment horizontal="center"/>
    </xf>
    <xf numFmtId="172" fontId="22" fillId="2" borderId="20" xfId="8" applyNumberFormat="1" applyFont="1" applyFill="1" applyBorder="1" applyAlignment="1">
      <alignment horizontal="center"/>
    </xf>
    <xf numFmtId="172" fontId="22" fillId="2" borderId="22" xfId="8" applyNumberFormat="1" applyFont="1" applyFill="1" applyBorder="1" applyAlignment="1">
      <alignment horizontal="center"/>
    </xf>
    <xf numFmtId="165" fontId="13" fillId="0" borderId="19" xfId="8" applyFont="1" applyBorder="1" applyAlignment="1">
      <alignment horizontal="center"/>
    </xf>
    <xf numFmtId="165" fontId="13" fillId="0" borderId="45" xfId="0" applyNumberFormat="1" applyFont="1" applyBorder="1" applyAlignment="1">
      <alignment horizontal="center"/>
    </xf>
    <xf numFmtId="0" fontId="10" fillId="0" borderId="0" xfId="15" applyFont="1" applyAlignment="1">
      <alignment horizontal="left"/>
    </xf>
    <xf numFmtId="172" fontId="10" fillId="0" borderId="2" xfId="8" applyNumberFormat="1" applyFont="1" applyFill="1" applyBorder="1"/>
    <xf numFmtId="165" fontId="9" fillId="0" borderId="0" xfId="8" applyFont="1" applyAlignment="1">
      <alignment horizontal="center"/>
    </xf>
    <xf numFmtId="165" fontId="0" fillId="0" borderId="0" xfId="8" applyFont="1" applyAlignment="1">
      <alignment horizontal="center"/>
    </xf>
    <xf numFmtId="165" fontId="12" fillId="0" borderId="0" xfId="8" applyFont="1" applyAlignment="1">
      <alignment horizontal="center"/>
    </xf>
    <xf numFmtId="165" fontId="13" fillId="5" borderId="0" xfId="8" applyFont="1" applyFill="1" applyAlignment="1">
      <alignment horizontal="center"/>
    </xf>
    <xf numFmtId="165" fontId="48" fillId="7" borderId="2" xfId="8" applyFont="1" applyFill="1" applyBorder="1"/>
    <xf numFmtId="165" fontId="14" fillId="5" borderId="0" xfId="8" applyFont="1" applyFill="1" applyAlignment="1">
      <alignment horizontal="left"/>
    </xf>
    <xf numFmtId="0" fontId="45" fillId="0" borderId="0" xfId="16" applyFont="1"/>
    <xf numFmtId="165" fontId="13" fillId="5" borderId="0" xfId="8" quotePrefix="1" applyFont="1" applyFill="1" applyAlignment="1">
      <alignment horizontal="left"/>
    </xf>
    <xf numFmtId="10" fontId="48" fillId="0" borderId="2" xfId="1" applyNumberFormat="1" applyFont="1" applyFill="1" applyBorder="1"/>
    <xf numFmtId="189" fontId="48" fillId="0" borderId="2" xfId="1" applyNumberFormat="1" applyFont="1" applyFill="1" applyBorder="1"/>
    <xf numFmtId="165" fontId="13" fillId="5" borderId="0" xfId="8" applyFont="1" applyFill="1" applyAlignment="1">
      <alignment horizontal="left"/>
    </xf>
    <xf numFmtId="10" fontId="48" fillId="7" borderId="2" xfId="1" applyNumberFormat="1" applyFont="1" applyFill="1" applyBorder="1"/>
    <xf numFmtId="10" fontId="48" fillId="4" borderId="2" xfId="1" applyNumberFormat="1" applyFont="1" applyFill="1" applyBorder="1"/>
    <xf numFmtId="10" fontId="49" fillId="7" borderId="18" xfId="1" applyNumberFormat="1" applyFont="1" applyFill="1" applyBorder="1" applyAlignment="1">
      <alignment horizontal="center"/>
    </xf>
    <xf numFmtId="0" fontId="45" fillId="5" borderId="0" xfId="16" applyFont="1" applyFill="1"/>
    <xf numFmtId="9" fontId="13" fillId="5" borderId="0" xfId="8" applyNumberFormat="1" applyFont="1" applyFill="1" applyAlignment="1">
      <alignment horizontal="center"/>
    </xf>
    <xf numFmtId="165" fontId="13" fillId="0" borderId="0" xfId="8" applyFont="1" applyAlignment="1">
      <alignment horizontal="center"/>
    </xf>
    <xf numFmtId="10" fontId="49" fillId="7" borderId="36" xfId="1" applyNumberFormat="1" applyFont="1" applyFill="1" applyBorder="1" applyAlignment="1">
      <alignment horizontal="center"/>
    </xf>
    <xf numFmtId="190" fontId="49" fillId="7" borderId="39" xfId="0" applyNumberFormat="1" applyFont="1" applyFill="1" applyBorder="1" applyAlignment="1">
      <alignment horizontal="center"/>
    </xf>
    <xf numFmtId="1" fontId="49" fillId="7" borderId="39" xfId="0" applyNumberFormat="1" applyFont="1" applyFill="1" applyBorder="1" applyAlignment="1">
      <alignment horizontal="center"/>
    </xf>
    <xf numFmtId="190" fontId="49" fillId="7" borderId="41" xfId="0" applyNumberFormat="1" applyFont="1" applyFill="1" applyBorder="1" applyAlignment="1">
      <alignment horizontal="center"/>
    </xf>
    <xf numFmtId="190" fontId="49" fillId="7" borderId="43" xfId="0" applyNumberFormat="1" applyFont="1" applyFill="1" applyBorder="1" applyAlignment="1">
      <alignment horizontal="center"/>
    </xf>
    <xf numFmtId="165" fontId="13" fillId="0" borderId="0" xfId="8" quotePrefix="1" applyFont="1" applyAlignment="1">
      <alignment horizontal="left"/>
    </xf>
    <xf numFmtId="0" fontId="29" fillId="0" borderId="29" xfId="11" applyFont="1" applyBorder="1" applyAlignment="1">
      <alignment horizontal="left"/>
    </xf>
    <xf numFmtId="176" fontId="44" fillId="3" borderId="0" xfId="4" applyNumberFormat="1" applyFont="1" applyFill="1" applyAlignment="1">
      <alignment vertical="center"/>
    </xf>
    <xf numFmtId="0" fontId="29" fillId="0" borderId="0" xfId="9" applyFont="1"/>
    <xf numFmtId="0" fontId="4" fillId="0" borderId="3" xfId="9" applyBorder="1" applyAlignment="1">
      <alignment horizontal="center"/>
    </xf>
    <xf numFmtId="0" fontId="4" fillId="3" borderId="26" xfId="9" applyFill="1" applyBorder="1"/>
    <xf numFmtId="0" fontId="4" fillId="3" borderId="0" xfId="9" applyFill="1" applyAlignment="1">
      <alignment horizontal="right"/>
    </xf>
    <xf numFmtId="0" fontId="50" fillId="0" borderId="0" xfId="9" applyFont="1"/>
    <xf numFmtId="3" fontId="30" fillId="8" borderId="0" xfId="4" applyNumberFormat="1" applyFont="1" applyFill="1" applyAlignment="1">
      <alignment vertical="center"/>
    </xf>
    <xf numFmtId="3" fontId="29" fillId="8" borderId="0" xfId="4" applyNumberFormat="1" applyFont="1" applyFill="1" applyAlignment="1">
      <alignment vertical="center"/>
    </xf>
    <xf numFmtId="3" fontId="29" fillId="8" borderId="0" xfId="4" applyNumberFormat="1" applyFont="1" applyFill="1" applyAlignment="1" applyProtection="1">
      <alignment vertical="center"/>
      <protection locked="0"/>
    </xf>
    <xf numFmtId="174" fontId="29" fillId="3" borderId="0" xfId="4" applyNumberFormat="1" applyFont="1" applyFill="1" applyAlignment="1" applyProtection="1">
      <alignment horizontal="right" vertical="center"/>
      <protection locked="0"/>
    </xf>
    <xf numFmtId="174" fontId="35" fillId="3" borderId="28" xfId="4" applyNumberFormat="1" applyFont="1" applyFill="1" applyBorder="1" applyAlignment="1" applyProtection="1">
      <alignment vertical="center"/>
      <protection locked="0"/>
    </xf>
    <xf numFmtId="3" fontId="29" fillId="3" borderId="0" xfId="4" applyNumberFormat="1" applyFont="1" applyFill="1" applyAlignment="1">
      <alignment vertical="center"/>
    </xf>
    <xf numFmtId="10" fontId="29" fillId="3" borderId="0" xfId="4" applyNumberFormat="1" applyFont="1" applyFill="1" applyAlignment="1">
      <alignment vertical="center"/>
    </xf>
    <xf numFmtId="9" fontId="29" fillId="0" borderId="0" xfId="1" applyFont="1" applyBorder="1" applyAlignment="1" applyProtection="1">
      <alignment vertical="center"/>
    </xf>
    <xf numFmtId="183" fontId="29" fillId="0" borderId="0" xfId="4" applyNumberFormat="1" applyFont="1" applyAlignment="1">
      <alignment vertical="center"/>
    </xf>
    <xf numFmtId="167" fontId="13" fillId="0" borderId="0" xfId="0" applyNumberFormat="1" applyFont="1" applyAlignment="1">
      <alignment horizontal="center"/>
    </xf>
    <xf numFmtId="191" fontId="29" fillId="3" borderId="29" xfId="11" applyNumberFormat="1" applyFont="1" applyFill="1" applyBorder="1" applyAlignment="1">
      <alignment horizontal="center"/>
    </xf>
    <xf numFmtId="0" fontId="4" fillId="0" borderId="0" xfId="9" applyAlignment="1">
      <alignment horizontal="center"/>
    </xf>
    <xf numFmtId="0" fontId="10" fillId="0" borderId="5" xfId="0" applyFont="1" applyBorder="1" applyAlignment="1">
      <alignment horizontal="center"/>
    </xf>
    <xf numFmtId="0" fontId="10" fillId="0" borderId="6" xfId="0" applyFont="1" applyBorder="1" applyAlignment="1">
      <alignment horizontal="center"/>
    </xf>
    <xf numFmtId="0" fontId="10" fillId="0" borderId="7" xfId="0" applyFont="1" applyBorder="1" applyAlignment="1">
      <alignment horizontal="center"/>
    </xf>
    <xf numFmtId="0" fontId="0" fillId="0" borderId="26" xfId="0" applyBorder="1" applyAlignment="1">
      <alignment horizontal="center" vertical="center" textRotation="90"/>
    </xf>
    <xf numFmtId="0" fontId="0" fillId="0" borderId="0" xfId="0" applyAlignment="1">
      <alignment horizontal="center" vertical="center" textRotation="90"/>
    </xf>
    <xf numFmtId="0" fontId="0" fillId="0" borderId="3" xfId="0" applyBorder="1" applyAlignment="1">
      <alignment horizontal="center" vertical="center" textRotation="90"/>
    </xf>
  </cellXfs>
  <cellStyles count="17">
    <cellStyle name="Brand Default" xfId="7" xr:uid="{66F9842C-CF54-427A-B82B-6DD693F6295A}"/>
    <cellStyle name="Comma 2" xfId="6" xr:uid="{4A52B7AD-4CED-4389-BE27-9EFF5094B17F}"/>
    <cellStyle name="Normal 12" xfId="11" xr:uid="{5E3535AD-E528-44AE-B426-9F42F58CC088}"/>
    <cellStyle name="Normal 2" xfId="2" xr:uid="{F258383B-2773-46B8-B7FB-0794D77055AE}"/>
    <cellStyle name="Normal 2 2" xfId="4" xr:uid="{3C33AF11-5221-4FEB-BF36-644AA33DA9CD}"/>
    <cellStyle name="Normal 3" xfId="3" xr:uid="{EB22218B-34FD-42B3-87EA-181065093081}"/>
    <cellStyle name="Normal_DCF ARTS 10.02.2006" xfId="13" xr:uid="{231FCA77-4DFD-41FE-B5FC-6173F1B17207}"/>
    <cellStyle name="Normal_Notes de calcul CHA" xfId="10" xr:uid="{2ACE747E-6401-4D07-B98D-D0CA1100C2D7}"/>
    <cellStyle name="Percent 2" xfId="5" xr:uid="{C272CC0A-E4D2-45FD-95FB-34A0BB960F0E}"/>
    <cellStyle name="Procent" xfId="1" builtinId="5"/>
    <cellStyle name="Procent 2" xfId="14" xr:uid="{57F2192D-20E5-4A7C-A043-2B3C4CCDB5D1}"/>
    <cellStyle name="Standaard" xfId="0" builtinId="0"/>
    <cellStyle name="Standaard 2" xfId="9" xr:uid="{A8E1B4F8-A22D-4A4D-B616-3FDCDAA00D1A}"/>
    <cellStyle name="Standaard 2 2" xfId="15" xr:uid="{BE913F5F-918E-4BF0-BBAE-D55AF8967EBC}"/>
    <cellStyle name="Standaard 2 2 2" xfId="16" xr:uid="{CCDA32C7-B2B8-47CF-BB57-5A91C2936A22}"/>
    <cellStyle name="Valuta 2" xfId="8" xr:uid="{D1A159E1-8AE1-4806-B32F-3E2B4DF53AD6}"/>
    <cellStyle name="Valuta 3" xfId="12" xr:uid="{F7632B2A-613C-49DC-A4DF-3DF3D95D1AB9}"/>
  </cellStyles>
  <dxfs count="1">
    <dxf>
      <font>
        <color rgb="FFC00000"/>
      </font>
    </dxf>
  </dxfs>
  <tableStyles count="0" defaultTableStyle="TableStyleMedium2" defaultPivotStyle="PivotStyleLight16"/>
  <colors>
    <mruColors>
      <color rgb="FFD1DFBD"/>
      <color rgb="FFEEE9A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3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838200</xdr:colOff>
      <xdr:row>15</xdr:row>
      <xdr:rowOff>137160</xdr:rowOff>
    </xdr:from>
    <xdr:to>
      <xdr:col>17</xdr:col>
      <xdr:colOff>178038</xdr:colOff>
      <xdr:row>26</xdr:row>
      <xdr:rowOff>47999</xdr:rowOff>
    </xdr:to>
    <xdr:pic>
      <xdr:nvPicPr>
        <xdr:cNvPr id="2" name="Afbeelding 1">
          <a:extLst>
            <a:ext uri="{FF2B5EF4-FFF2-40B4-BE49-F238E27FC236}">
              <a16:creationId xmlns:a16="http://schemas.microsoft.com/office/drawing/2014/main" id="{080FFFB6-E27C-4456-8C96-B4A8831657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720560" y="3040380"/>
          <a:ext cx="2052558" cy="18615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1266107</xdr:colOff>
      <xdr:row>6</xdr:row>
      <xdr:rowOff>12700</xdr:rowOff>
    </xdr:from>
    <xdr:to>
      <xdr:col>10</xdr:col>
      <xdr:colOff>1217987</xdr:colOff>
      <xdr:row>16</xdr:row>
      <xdr:rowOff>50800</xdr:rowOff>
    </xdr:to>
    <xdr:pic>
      <xdr:nvPicPr>
        <xdr:cNvPr id="3" name="Afbeelding 2">
          <a:extLst>
            <a:ext uri="{FF2B5EF4-FFF2-40B4-BE49-F238E27FC236}">
              <a16:creationId xmlns:a16="http://schemas.microsoft.com/office/drawing/2014/main" id="{D2B0D374-2C4F-666D-2D49-1E84B031BF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569107" y="1206500"/>
          <a:ext cx="3584080" cy="1981200"/>
        </a:xfrm>
        <a:prstGeom prst="rect">
          <a:avLst/>
        </a:prstGeom>
      </xdr:spPr>
    </xdr:pic>
    <xdr:clientData/>
  </xdr:twoCellAnchor>
  <xdr:twoCellAnchor editAs="oneCell">
    <xdr:from>
      <xdr:col>10</xdr:col>
      <xdr:colOff>2311400</xdr:colOff>
      <xdr:row>14</xdr:row>
      <xdr:rowOff>11586</xdr:rowOff>
    </xdr:from>
    <xdr:to>
      <xdr:col>13</xdr:col>
      <xdr:colOff>126999</xdr:colOff>
      <xdr:row>26</xdr:row>
      <xdr:rowOff>58928</xdr:rowOff>
    </xdr:to>
    <xdr:pic>
      <xdr:nvPicPr>
        <xdr:cNvPr id="4" name="Afbeelding 3">
          <a:extLst>
            <a:ext uri="{FF2B5EF4-FFF2-40B4-BE49-F238E27FC236}">
              <a16:creationId xmlns:a16="http://schemas.microsoft.com/office/drawing/2014/main" id="{4F698FF9-2F2E-1774-4589-1DEF705DB6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7246600" y="2792886"/>
          <a:ext cx="2984499" cy="223174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940312" cy="514600"/>
    <xdr:pic>
      <xdr:nvPicPr>
        <xdr:cNvPr id="2" name="Afbeelding 1">
          <a:extLst>
            <a:ext uri="{FF2B5EF4-FFF2-40B4-BE49-F238E27FC236}">
              <a16:creationId xmlns:a16="http://schemas.microsoft.com/office/drawing/2014/main" id="{D2E2FDB6-F09E-4065-8D1D-D77A18CF60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40312" cy="514600"/>
        </a:xfrm>
        <a:prstGeom prst="rect">
          <a:avLst/>
        </a:prstGeom>
      </xdr:spPr>
    </xdr:pic>
    <xdr:clientData/>
  </xdr:oneCellAnchor>
  <xdr:oneCellAnchor>
    <xdr:from>
      <xdr:col>6</xdr:col>
      <xdr:colOff>206375</xdr:colOff>
      <xdr:row>19</xdr:row>
      <xdr:rowOff>174625</xdr:rowOff>
    </xdr:from>
    <xdr:ext cx="1182631" cy="44518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" name="Tekstvak 2">
              <a:extLst>
                <a:ext uri="{FF2B5EF4-FFF2-40B4-BE49-F238E27FC236}">
                  <a16:creationId xmlns:a16="http://schemas.microsoft.com/office/drawing/2014/main" id="{5862EDC0-F962-4B0E-B9A2-55038E6C4E45}"/>
                </a:ext>
              </a:extLst>
            </xdr:cNvPr>
            <xdr:cNvSpPr txBox="1"/>
          </xdr:nvSpPr>
          <xdr:spPr>
            <a:xfrm>
              <a:off x="5800725" y="4003675"/>
              <a:ext cx="1182631" cy="44518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nl-BE" sz="1400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nl-BE" sz="1400" b="0" i="1">
                            <a:latin typeface="Cambria Math" panose="02040503050406030204" pitchFamily="18" charset="0"/>
                          </a:rPr>
                          <m:t>𝑅</m:t>
                        </m:r>
                      </m:e>
                      <m:sub>
                        <m:r>
                          <a:rPr lang="nl-BE" sz="1400" b="0" i="1">
                            <a:latin typeface="Cambria Math" panose="02040503050406030204" pitchFamily="18" charset="0"/>
                          </a:rPr>
                          <m:t>𝑚</m:t>
                        </m:r>
                      </m:sub>
                    </m:sSub>
                    <m:r>
                      <a:rPr lang="nl-BE" sz="1400" b="0" i="1">
                        <a:latin typeface="Cambria Math" panose="02040503050406030204" pitchFamily="18" charset="0"/>
                      </a:rPr>
                      <m:t>=</m:t>
                    </m:r>
                    <m:f>
                      <m:fPr>
                        <m:ctrlPr>
                          <a:rPr lang="nl-BE" sz="1400" b="0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sSub>
                          <m:sSubPr>
                            <m:ctrlPr>
                              <a:rPr lang="nl-BE" sz="1400" b="0" i="1">
                                <a:latin typeface="Cambria Math" panose="02040503050406030204" pitchFamily="18" charset="0"/>
                              </a:rPr>
                            </m:ctrlPr>
                          </m:sSubPr>
                          <m:e>
                            <m:r>
                              <a:rPr lang="nl-BE" sz="1400" b="0" i="1">
                                <a:latin typeface="Cambria Math" panose="02040503050406030204" pitchFamily="18" charset="0"/>
                              </a:rPr>
                              <m:t>𝑦</m:t>
                            </m:r>
                          </m:e>
                          <m:sub>
                            <m:r>
                              <a:rPr lang="nl-BE" sz="1400" b="0" i="1">
                                <a:latin typeface="Cambria Math" panose="02040503050406030204" pitchFamily="18" charset="0"/>
                              </a:rPr>
                              <m:t>𝑚</m:t>
                            </m:r>
                          </m:sub>
                        </m:sSub>
                        <m:r>
                          <a:rPr lang="nl-BE" sz="1400" b="0" i="1">
                            <a:latin typeface="Cambria Math" panose="02040503050406030204" pitchFamily="18" charset="0"/>
                          </a:rPr>
                          <m:t>.</m:t>
                        </m:r>
                        <m:sSup>
                          <m:sSupPr>
                            <m:ctrlPr>
                              <a:rPr lang="nl-BE" sz="1400" b="0" i="1">
                                <a:latin typeface="Cambria Math" panose="02040503050406030204" pitchFamily="18" charset="0"/>
                              </a:rPr>
                            </m:ctrlPr>
                          </m:sSupPr>
                          <m:e>
                            <m:r>
                              <a:rPr lang="nl-BE" sz="1400" b="0" i="1">
                                <a:latin typeface="Cambria Math" panose="02040503050406030204" pitchFamily="18" charset="0"/>
                              </a:rPr>
                              <m:t>𝑢</m:t>
                            </m:r>
                          </m:e>
                          <m:sup>
                            <m:r>
                              <a:rPr lang="nl-BE" sz="1400" b="0" i="1">
                                <a:latin typeface="Cambria Math" panose="02040503050406030204" pitchFamily="18" charset="0"/>
                              </a:rPr>
                              <m:t>𝑛</m:t>
                            </m:r>
                          </m:sup>
                        </m:sSup>
                      </m:num>
                      <m:den>
                        <m:d>
                          <m:dPr>
                            <m:ctrlPr>
                              <a:rPr lang="nl-BE" sz="1400" b="0" i="1">
                                <a:latin typeface="Cambria Math" panose="02040503050406030204" pitchFamily="18" charset="0"/>
                              </a:rPr>
                            </m:ctrlPr>
                          </m:dPr>
                          <m:e>
                            <m:sSup>
                              <m:sSupPr>
                                <m:ctrlPr>
                                  <a:rPr lang="nl-BE" sz="1400" b="0" i="1">
                                    <a:latin typeface="Cambria Math" panose="02040503050406030204" pitchFamily="18" charset="0"/>
                                  </a:rPr>
                                </m:ctrlPr>
                              </m:sSupPr>
                              <m:e>
                                <m:r>
                                  <a:rPr lang="nl-BE" sz="1400" b="0" i="1">
                                    <a:latin typeface="Cambria Math" panose="02040503050406030204" pitchFamily="18" charset="0"/>
                                  </a:rPr>
                                  <m:t>𝑢</m:t>
                                </m:r>
                              </m:e>
                              <m:sup>
                                <m:r>
                                  <a:rPr lang="nl-BE" sz="1400" b="0" i="1">
                                    <a:latin typeface="Cambria Math" panose="02040503050406030204" pitchFamily="18" charset="0"/>
                                  </a:rPr>
                                  <m:t>𝑛</m:t>
                                </m:r>
                              </m:sup>
                            </m:sSup>
                            <m:r>
                              <a:rPr lang="nl-BE" sz="1400" b="0" i="1">
                                <a:latin typeface="Cambria Math" panose="02040503050406030204" pitchFamily="18" charset="0"/>
                              </a:rPr>
                              <m:t>−1</m:t>
                            </m:r>
                          </m:e>
                        </m:d>
                      </m:den>
                    </m:f>
                  </m:oMath>
                </m:oMathPara>
              </a14:m>
              <a:endParaRPr lang="nl-BE" sz="1000"/>
            </a:p>
          </xdr:txBody>
        </xdr:sp>
      </mc:Choice>
      <mc:Fallback xmlns="">
        <xdr:sp macro="" textlink="">
          <xdr:nvSpPr>
            <xdr:cNvPr id="3" name="Tekstvak 2">
              <a:extLst>
                <a:ext uri="{FF2B5EF4-FFF2-40B4-BE49-F238E27FC236}">
                  <a16:creationId xmlns:a16="http://schemas.microsoft.com/office/drawing/2014/main" id="{5862EDC0-F962-4B0E-B9A2-55038E6C4E45}"/>
                </a:ext>
              </a:extLst>
            </xdr:cNvPr>
            <xdr:cNvSpPr txBox="1"/>
          </xdr:nvSpPr>
          <xdr:spPr>
            <a:xfrm>
              <a:off x="5800725" y="4003675"/>
              <a:ext cx="1182631" cy="44518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nl-BE" sz="1400" b="0" i="0">
                  <a:latin typeface="Cambria Math" panose="02040503050406030204" pitchFamily="18" charset="0"/>
                </a:rPr>
                <a:t>𝑅_𝑚=(𝑦_𝑚.𝑢^𝑛)/((𝑢^𝑛−1) )</a:t>
              </a:r>
              <a:endParaRPr lang="nl-BE" sz="1000"/>
            </a:p>
          </xdr:txBody>
        </xdr:sp>
      </mc:Fallback>
    </mc:AlternateContent>
    <xdr:clientData/>
  </xdr:oneCellAnchor>
  <xdr:oneCellAnchor>
    <xdr:from>
      <xdr:col>6</xdr:col>
      <xdr:colOff>180975</xdr:colOff>
      <xdr:row>22</xdr:row>
      <xdr:rowOff>136525</xdr:rowOff>
    </xdr:from>
    <xdr:ext cx="1200329" cy="442942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" name="Tekstvak 3">
              <a:extLst>
                <a:ext uri="{FF2B5EF4-FFF2-40B4-BE49-F238E27FC236}">
                  <a16:creationId xmlns:a16="http://schemas.microsoft.com/office/drawing/2014/main" id="{4F2A0F20-DEF9-469B-9262-8B35D86A0F9F}"/>
                </a:ext>
              </a:extLst>
            </xdr:cNvPr>
            <xdr:cNvSpPr txBox="1"/>
          </xdr:nvSpPr>
          <xdr:spPr>
            <a:xfrm>
              <a:off x="5775325" y="4549775"/>
              <a:ext cx="1200329" cy="44294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nl-BE" sz="1400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nl-BE" sz="1400" b="0" i="1">
                            <a:latin typeface="Cambria Math" panose="02040503050406030204" pitchFamily="18" charset="0"/>
                          </a:rPr>
                          <m:t>𝑅</m:t>
                        </m:r>
                      </m:e>
                      <m:sub>
                        <m:r>
                          <a:rPr lang="nl-BE" sz="1400" b="0" i="1">
                            <a:latin typeface="Cambria Math" panose="02040503050406030204" pitchFamily="18" charset="0"/>
                          </a:rPr>
                          <m:t>𝑚</m:t>
                        </m:r>
                      </m:sub>
                    </m:sSub>
                    <m:r>
                      <a:rPr lang="nl-BE" sz="1400" b="0" i="1">
                        <a:latin typeface="Cambria Math" panose="02040503050406030204" pitchFamily="18" charset="0"/>
                      </a:rPr>
                      <m:t>=</m:t>
                    </m:r>
                    <m:f>
                      <m:fPr>
                        <m:ctrlPr>
                          <a:rPr lang="nl-BE" sz="1400" b="0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nl-BE" sz="1400" b="0" i="1">
                            <a:latin typeface="Cambria Math" panose="02040503050406030204" pitchFamily="18" charset="0"/>
                          </a:rPr>
                          <m:t>𝐷𝑆</m:t>
                        </m:r>
                      </m:num>
                      <m:den>
                        <m:r>
                          <a:rPr lang="nl-BE" sz="1400" b="0" i="1">
                            <a:latin typeface="Cambria Math" panose="02040503050406030204" pitchFamily="18" charset="0"/>
                          </a:rPr>
                          <m:t>(</m:t>
                        </m:r>
                        <m:r>
                          <a:rPr lang="nl-BE" sz="1400" b="0" i="1">
                            <a:latin typeface="Cambria Math" panose="02040503050406030204" pitchFamily="18" charset="0"/>
                          </a:rPr>
                          <m:t>𝑚</m:t>
                        </m:r>
                        <m:r>
                          <a:rPr lang="nl-BE" sz="14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×</m:t>
                        </m:r>
                        <m:sSub>
                          <m:sSubPr>
                            <m:ctrlPr>
                              <a:rPr lang="nl-BE" sz="1400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</m:ctrlPr>
                          </m:sSubPr>
                          <m:e>
                            <m:r>
                              <a:rPr lang="nl-BE" sz="1400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  <m:t>𝑉</m:t>
                            </m:r>
                          </m:e>
                          <m:sub>
                            <m:r>
                              <a:rPr lang="nl-BE" sz="1400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  <m:t>0</m:t>
                            </m:r>
                          </m:sub>
                        </m:sSub>
                        <m:r>
                          <a:rPr lang="nl-BE" sz="14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)</m:t>
                        </m:r>
                      </m:den>
                    </m:f>
                  </m:oMath>
                </m:oMathPara>
              </a14:m>
              <a:endParaRPr lang="nl-BE" sz="1000"/>
            </a:p>
          </xdr:txBody>
        </xdr:sp>
      </mc:Choice>
      <mc:Fallback xmlns="">
        <xdr:sp macro="" textlink="">
          <xdr:nvSpPr>
            <xdr:cNvPr id="4" name="Tekstvak 3">
              <a:extLst>
                <a:ext uri="{FF2B5EF4-FFF2-40B4-BE49-F238E27FC236}">
                  <a16:creationId xmlns:a16="http://schemas.microsoft.com/office/drawing/2014/main" id="{4F2A0F20-DEF9-469B-9262-8B35D86A0F9F}"/>
                </a:ext>
              </a:extLst>
            </xdr:cNvPr>
            <xdr:cNvSpPr txBox="1"/>
          </xdr:nvSpPr>
          <xdr:spPr>
            <a:xfrm>
              <a:off x="5775325" y="4549775"/>
              <a:ext cx="1200329" cy="44294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nl-BE" sz="1400" b="0" i="0">
                  <a:latin typeface="Cambria Math" panose="02040503050406030204" pitchFamily="18" charset="0"/>
                </a:rPr>
                <a:t>𝑅_𝑚=𝐷𝑆/((𝑚</a:t>
              </a:r>
              <a:r>
                <a:rPr lang="nl-BE" sz="1400" b="0" i="0">
                  <a:latin typeface="Cambria Math" panose="02040503050406030204" pitchFamily="18" charset="0"/>
                  <a:ea typeface="Cambria Math" panose="02040503050406030204" pitchFamily="18" charset="0"/>
                </a:rPr>
                <a:t>×𝑉_0))</a:t>
              </a:r>
              <a:endParaRPr lang="nl-BE" sz="1000"/>
            </a:p>
          </xdr:txBody>
        </xdr:sp>
      </mc:Fallback>
    </mc:AlternateContent>
    <xdr:clientData/>
  </xdr:oneCellAnchor>
  <xdr:oneCellAnchor>
    <xdr:from>
      <xdr:col>3</xdr:col>
      <xdr:colOff>31750</xdr:colOff>
      <xdr:row>19</xdr:row>
      <xdr:rowOff>0</xdr:rowOff>
    </xdr:from>
    <xdr:ext cx="2027543" cy="21916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" name="Tekstvak 4">
              <a:extLst>
                <a:ext uri="{FF2B5EF4-FFF2-40B4-BE49-F238E27FC236}">
                  <a16:creationId xmlns:a16="http://schemas.microsoft.com/office/drawing/2014/main" id="{0AAC9BF4-771C-487E-BC49-1953234B71FA}"/>
                </a:ext>
              </a:extLst>
            </xdr:cNvPr>
            <xdr:cNvSpPr txBox="1"/>
          </xdr:nvSpPr>
          <xdr:spPr>
            <a:xfrm>
              <a:off x="2190750" y="3829050"/>
              <a:ext cx="2027543" cy="21916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nl-BE" sz="1400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nl-BE" sz="1400" b="0" i="1">
                            <a:latin typeface="Cambria Math" panose="02040503050406030204" pitchFamily="18" charset="0"/>
                          </a:rPr>
                          <m:t>𝑅</m:t>
                        </m:r>
                      </m:e>
                      <m:sub>
                        <m:r>
                          <a:rPr lang="nl-BE" sz="1400" b="0" i="1">
                            <a:latin typeface="Cambria Math" panose="02040503050406030204" pitchFamily="18" charset="0"/>
                          </a:rPr>
                          <m:t>𝑜</m:t>
                        </m:r>
                      </m:sub>
                    </m:sSub>
                    <m:r>
                      <a:rPr lang="nl-BE" sz="1400" b="0" i="1">
                        <a:latin typeface="Cambria Math" panose="02040503050406030204" pitchFamily="18" charset="0"/>
                      </a:rPr>
                      <m:t>=</m:t>
                    </m:r>
                    <m:r>
                      <a:rPr lang="nl-BE" sz="1400" b="0" i="1">
                        <a:latin typeface="Cambria Math" panose="02040503050406030204" pitchFamily="18" charset="0"/>
                      </a:rPr>
                      <m:t>𝑚</m:t>
                    </m:r>
                    <m:r>
                      <a:rPr lang="nl-BE" sz="1400" b="0" i="1">
                        <a:latin typeface="Cambria Math" panose="02040503050406030204" pitchFamily="18" charset="0"/>
                      </a:rPr>
                      <m:t>.</m:t>
                    </m:r>
                    <m:sSub>
                      <m:sSubPr>
                        <m:ctrlPr>
                          <a:rPr lang="nl-BE" sz="1400" b="0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nl-BE" sz="1400" b="0" i="1">
                            <a:latin typeface="Cambria Math" panose="02040503050406030204" pitchFamily="18" charset="0"/>
                          </a:rPr>
                          <m:t>𝑅</m:t>
                        </m:r>
                      </m:e>
                      <m:sub>
                        <m:r>
                          <a:rPr lang="nl-BE" sz="1400" b="0" i="1">
                            <a:latin typeface="Cambria Math" panose="02040503050406030204" pitchFamily="18" charset="0"/>
                          </a:rPr>
                          <m:t>𝑚</m:t>
                        </m:r>
                      </m:sub>
                    </m:sSub>
                    <m:r>
                      <a:rPr lang="nl-BE" sz="1400" b="0" i="1">
                        <a:latin typeface="Cambria Math" panose="02040503050406030204" pitchFamily="18" charset="0"/>
                      </a:rPr>
                      <m:t>+</m:t>
                    </m:r>
                    <m:d>
                      <m:dPr>
                        <m:ctrlPr>
                          <a:rPr lang="nl-BE" sz="1400" b="0" i="1">
                            <a:latin typeface="Cambria Math" panose="02040503050406030204" pitchFamily="18" charset="0"/>
                          </a:rPr>
                        </m:ctrlPr>
                      </m:dPr>
                      <m:e>
                        <m:r>
                          <a:rPr lang="nl-BE" sz="1400" b="0" i="1">
                            <a:latin typeface="Cambria Math" panose="02040503050406030204" pitchFamily="18" charset="0"/>
                          </a:rPr>
                          <m:t>1−</m:t>
                        </m:r>
                        <m:r>
                          <a:rPr lang="nl-BE" sz="1400" b="0" i="1">
                            <a:latin typeface="Cambria Math" panose="02040503050406030204" pitchFamily="18" charset="0"/>
                          </a:rPr>
                          <m:t>𝑚</m:t>
                        </m:r>
                      </m:e>
                    </m:d>
                    <m:r>
                      <a:rPr lang="nl-BE" sz="1400" b="0" i="1">
                        <a:latin typeface="Cambria Math" panose="02040503050406030204" pitchFamily="18" charset="0"/>
                      </a:rPr>
                      <m:t>.</m:t>
                    </m:r>
                    <m:sSub>
                      <m:sSubPr>
                        <m:ctrlPr>
                          <a:rPr lang="nl-BE" sz="1400" b="0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nl-BE" sz="1400" b="0" i="1">
                            <a:latin typeface="Cambria Math" panose="02040503050406030204" pitchFamily="18" charset="0"/>
                          </a:rPr>
                          <m:t>𝑅</m:t>
                        </m:r>
                      </m:e>
                      <m:sub>
                        <m:r>
                          <a:rPr lang="nl-BE" sz="1400" b="0" i="1">
                            <a:latin typeface="Cambria Math" panose="02040503050406030204" pitchFamily="18" charset="0"/>
                          </a:rPr>
                          <m:t>𝑒</m:t>
                        </m:r>
                      </m:sub>
                    </m:sSub>
                  </m:oMath>
                </m:oMathPara>
              </a14:m>
              <a:endParaRPr lang="nl-BE" sz="1000"/>
            </a:p>
          </xdr:txBody>
        </xdr:sp>
      </mc:Choice>
      <mc:Fallback xmlns="">
        <xdr:sp macro="" textlink="">
          <xdr:nvSpPr>
            <xdr:cNvPr id="5" name="Tekstvak 4">
              <a:extLst>
                <a:ext uri="{FF2B5EF4-FFF2-40B4-BE49-F238E27FC236}">
                  <a16:creationId xmlns:a16="http://schemas.microsoft.com/office/drawing/2014/main" id="{0AAC9BF4-771C-487E-BC49-1953234B71FA}"/>
                </a:ext>
              </a:extLst>
            </xdr:cNvPr>
            <xdr:cNvSpPr txBox="1"/>
          </xdr:nvSpPr>
          <xdr:spPr>
            <a:xfrm>
              <a:off x="2190750" y="3829050"/>
              <a:ext cx="2027543" cy="21916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nl-BE" sz="1400" b="0" i="0">
                  <a:latin typeface="Cambria Math" panose="02040503050406030204" pitchFamily="18" charset="0"/>
                </a:rPr>
                <a:t>𝑅_𝑜=𝑚.𝑅_𝑚+(1−𝑚).𝑅_𝑒</a:t>
              </a:r>
              <a:endParaRPr lang="nl-BE" sz="1000"/>
            </a:p>
          </xdr:txBody>
        </xdr:sp>
      </mc:Fallback>
    </mc:AlternateContent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940312" cy="501900"/>
    <xdr:pic>
      <xdr:nvPicPr>
        <xdr:cNvPr id="2" name="Afbeelding 1">
          <a:extLst>
            <a:ext uri="{FF2B5EF4-FFF2-40B4-BE49-F238E27FC236}">
              <a16:creationId xmlns:a16="http://schemas.microsoft.com/office/drawing/2014/main" id="{E3AEA7CF-F4C4-4D3C-B738-D3E6E9BBC6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40312" cy="501900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ushwake1-my.sharepoint.com/Users/Nigel.Beller/AppData/Local/Microsoft/Windows/INetCache/Content.Outlook/22WYQFH7/Waardering%20retail%20pand%20template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/Users/samst/Dropbox/01.%20HoGent/2023_2024/SEM2%202%20PBA-VG%20Waarderen%20Rendementsanalyse/Taak%20waardebepaling%20aj2324/a%20input%20VT/Templates/TAAK%20-%20Template%20kantoren.xlsx" TargetMode="External"/><Relationship Id="rId1" Type="http://schemas.openxmlformats.org/officeDocument/2006/relationships/externalLinkPath" Target="file:///C:/Users/samst/Dropbox/01.%20HoGent/2023_2024/SEM2%202%20PBA-VG%20Waarderen%20Rendementsanalyse/Taak%20waardebepaling%20aj2324/a%20input%20VT/Templates/TAAK%20-%20Template%20kantoren.xlsx" TargetMode="External"/></Relationships>
</file>

<file path=xl/externalLinks/_rels/externalLink3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/Users/samst/Dropbox/01.%20HoGent/2023_2024/SEM2%202%20PBA-VG%20Waarderen%20Rendementsanalyse/Taak%20waardebepaling%20aj2324/c%20zonnepanelen/aj2324_TAAK_zonnepanelen_modeloplossing.xlsx" TargetMode="External"/><Relationship Id="rId1" Type="http://schemas.openxmlformats.org/officeDocument/2006/relationships/externalLinkPath" Target="file:///C:/Users/samst/Dropbox/01.%20HoGent/2023_2024/SEM2%202%20PBA-VG%20Waarderen%20Rendementsanalyse/Taak%20waardebepaling%20aj2324/c%20zonnepanelen/aj2324_TAAK_zonnepanelen_modeloplossing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perty ID"/>
      <sheetName val="Valuation notes &amp; checklist"/>
      <sheetName val="Executive summary"/>
      <sheetName val="Income Capitalization"/>
      <sheetName val="Tenancy schedule"/>
      <sheetName val="ERV"/>
      <sheetName val="Discounted Cash Flow"/>
      <sheetName val="DCF (Input)"/>
      <sheetName val="DCF (Output)"/>
      <sheetName val="Residual valuation"/>
      <sheetName val="Depreciated replacement cost"/>
      <sheetName val="Unit method"/>
      <sheetName val="Reinstatement cost"/>
      <sheetName val="Area Schedule"/>
      <sheetName val="COBRACE"/>
      <sheetName val="Subsoil (Leasehold)"/>
      <sheetName val="Visuals"/>
      <sheetName val="Visuals data"/>
      <sheetName val="Portfolio overview"/>
      <sheetName val="Two-pager (1)"/>
      <sheetName val="Two-pager (2)"/>
      <sheetName val="Pictures"/>
      <sheetName val="Translation"/>
      <sheetName val="Postal Code (BEL)"/>
      <sheetName val="Postal Code (LUX)"/>
    </sheetNames>
    <sheetDataSet>
      <sheetData sheetId="0"/>
      <sheetData sheetId="1" refreshError="1"/>
      <sheetData sheetId="2"/>
      <sheetData sheetId="3"/>
      <sheetData sheetId="4"/>
      <sheetData sheetId="5" refreshError="1"/>
      <sheetData sheetId="6"/>
      <sheetData sheetId="7"/>
      <sheetData sheetId="8" refreshError="1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Area Schedule "/>
      <sheetName val="RECAP"/>
      <sheetName val="Building Data (3)"/>
      <sheetName val="Sheet1"/>
      <sheetName val="Input Data Tenant (3)"/>
      <sheetName val="Input Data DCF (3)"/>
      <sheetName val="Assumpties voorbeeld"/>
      <sheetName val="DCAP voorbeeld"/>
      <sheetName val="Sheet2"/>
      <sheetName val="Sheet3"/>
    </sheetNames>
    <sheetDataSet>
      <sheetData sheetId="0"/>
      <sheetData sheetId="1"/>
      <sheetData sheetId="2">
        <row r="117">
          <cell r="B117" t="str">
            <v>Other correction 5</v>
          </cell>
          <cell r="C117">
            <v>0</v>
          </cell>
        </row>
      </sheetData>
      <sheetData sheetId="3"/>
      <sheetData sheetId="4"/>
      <sheetData sheetId="5"/>
      <sheetData sheetId="6">
        <row r="7">
          <cell r="C7" t="str">
            <v>Kantoren</v>
          </cell>
        </row>
        <row r="8">
          <cell r="C8" t="str">
            <v>Archieven</v>
          </cell>
        </row>
        <row r="9">
          <cell r="C9" t="str">
            <v>Parking</v>
          </cell>
        </row>
      </sheetData>
      <sheetData sheetId="7"/>
      <sheetData sheetId="8"/>
      <sheetData sheetId="9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zonnepanelen"/>
      <sheetName val="CPI"/>
      <sheetName val="ABEX"/>
    </sheetNames>
    <sheetDataSet>
      <sheetData sheetId="0"/>
      <sheetData sheetId="1">
        <row r="26">
          <cell r="G26">
            <v>0.99985504095093125</v>
          </cell>
        </row>
        <row r="38">
          <cell r="G38">
            <v>1.0181949981877494</v>
          </cell>
        </row>
        <row r="50">
          <cell r="G50">
            <v>1.0177274668944893</v>
          </cell>
        </row>
        <row r="62">
          <cell r="G62">
            <v>1.0202868135711787</v>
          </cell>
        </row>
        <row r="74">
          <cell r="G74">
            <v>1.0216660953033938</v>
          </cell>
        </row>
        <row r="86">
          <cell r="G86">
            <v>1.0067109589960406</v>
          </cell>
        </row>
        <row r="98">
          <cell r="G98">
            <v>1.0064662355842944</v>
          </cell>
        </row>
        <row r="110">
          <cell r="G110">
            <v>1.0519936415419262</v>
          </cell>
        </row>
        <row r="122">
          <cell r="G122">
            <v>1.1063401120695082</v>
          </cell>
        </row>
        <row r="134">
          <cell r="G134">
            <v>1.0128044616435239</v>
          </cell>
        </row>
      </sheetData>
      <sheetData sheetId="2">
        <row r="4">
          <cell r="I4">
            <v>1.1081677704194262</v>
          </cell>
        </row>
        <row r="5">
          <cell r="I5">
            <v>1.055944055944056</v>
          </cell>
        </row>
        <row r="6">
          <cell r="I6">
            <v>1.0300120048019208</v>
          </cell>
        </row>
        <row r="7">
          <cell r="I7">
            <v>1.0296662546353523</v>
          </cell>
        </row>
        <row r="8">
          <cell r="I8">
            <v>1.0438709677419356</v>
          </cell>
        </row>
        <row r="9">
          <cell r="I9">
            <v>1.0278514588859415</v>
          </cell>
        </row>
        <row r="10">
          <cell r="I10">
            <v>1.0134408602150538</v>
          </cell>
        </row>
        <row r="11">
          <cell r="I11">
            <v>0.99865771812080539</v>
          </cell>
        </row>
        <row r="12">
          <cell r="I12">
            <v>1.0081190798376185</v>
          </cell>
        </row>
      </sheetData>
    </sheetDataSet>
  </externalBook>
</externalLink>
</file>

<file path=xl/theme/theme1.xml><?xml version="1.0" encoding="utf-8"?>
<a:theme xmlns:a="http://schemas.openxmlformats.org/drawingml/2006/main" name="Office 2013 - 2022 Thema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3CEB58-B3EA-4928-885D-697356359052}">
  <sheetPr>
    <pageSetUpPr fitToPage="1"/>
  </sheetPr>
  <dimension ref="A1:AD44"/>
  <sheetViews>
    <sheetView showGridLines="0" topLeftCell="C15" zoomScale="82" zoomScaleNormal="100" workbookViewId="0">
      <selection activeCell="D20" sqref="D20"/>
    </sheetView>
  </sheetViews>
  <sheetFormatPr baseColWidth="10" defaultColWidth="8.6640625" defaultRowHeight="13"/>
  <cols>
    <col min="1" max="2" width="8.6640625" style="72"/>
    <col min="3" max="3" width="40.1640625" style="72" bestFit="1" customWidth="1"/>
    <col min="4" max="4" width="29" style="72" bestFit="1" customWidth="1"/>
    <col min="5" max="5" width="19.1640625" style="72" bestFit="1" customWidth="1"/>
    <col min="6" max="6" width="26.5" style="72" bestFit="1" customWidth="1"/>
    <col min="7" max="7" width="15.6640625" style="72" bestFit="1" customWidth="1"/>
    <col min="8" max="8" width="16.6640625" style="72" bestFit="1" customWidth="1"/>
    <col min="9" max="10" width="15.5" style="72" bestFit="1" customWidth="1"/>
    <col min="11" max="11" width="30.5" style="72" bestFit="1" customWidth="1"/>
    <col min="12" max="12" width="12.1640625" style="119" bestFit="1" customWidth="1"/>
    <col min="13" max="13" width="25.1640625" style="119" bestFit="1" customWidth="1"/>
    <col min="14" max="14" width="11.1640625" style="119" bestFit="1" customWidth="1"/>
    <col min="15" max="15" width="14.6640625" style="119" bestFit="1" customWidth="1"/>
    <col min="16" max="16" width="10.1640625" style="119" bestFit="1" customWidth="1"/>
    <col min="17" max="17" width="14.5" style="119" bestFit="1" customWidth="1"/>
    <col min="18" max="18" width="11" style="119" bestFit="1" customWidth="1"/>
    <col min="19" max="19" width="15.6640625" style="119" bestFit="1" customWidth="1"/>
    <col min="20" max="20" width="2.6640625" style="119" customWidth="1"/>
    <col min="21" max="21" width="12.6640625" style="72" customWidth="1"/>
    <col min="22" max="22" width="29.1640625" style="72" bestFit="1" customWidth="1"/>
    <col min="23" max="30" width="12.6640625" style="72" bestFit="1" customWidth="1"/>
    <col min="31" max="16384" width="8.6640625" style="72"/>
  </cols>
  <sheetData>
    <row r="1" spans="2:30">
      <c r="B1" s="116"/>
      <c r="C1" s="117"/>
      <c r="D1" s="117"/>
      <c r="E1" s="117"/>
      <c r="F1" s="118"/>
      <c r="G1" s="116"/>
      <c r="H1" s="116"/>
      <c r="I1" s="116"/>
    </row>
    <row r="2" spans="2:30" ht="18">
      <c r="B2" s="120" t="s">
        <v>0</v>
      </c>
      <c r="C2" s="117"/>
      <c r="D2" s="121" t="s">
        <v>1</v>
      </c>
      <c r="E2" s="117"/>
      <c r="F2" s="118"/>
      <c r="G2" s="116"/>
      <c r="H2" s="116"/>
      <c r="I2" s="116"/>
      <c r="L2" s="72" t="s">
        <v>2</v>
      </c>
      <c r="M2" s="146" t="s">
        <v>3</v>
      </c>
      <c r="N2" s="72"/>
      <c r="O2" s="72"/>
      <c r="P2" s="72"/>
      <c r="Q2" s="72"/>
      <c r="R2" s="72"/>
      <c r="S2" s="72"/>
      <c r="T2" s="72"/>
    </row>
    <row r="3" spans="2:30" ht="14" thickBot="1">
      <c r="B3" s="122"/>
      <c r="C3" s="123"/>
      <c r="D3" s="123"/>
      <c r="E3" s="123"/>
      <c r="F3" s="124"/>
      <c r="G3" s="122"/>
      <c r="H3" s="122"/>
      <c r="I3" s="122"/>
      <c r="J3" s="122"/>
      <c r="K3" s="123"/>
      <c r="L3" s="241" t="s">
        <v>4</v>
      </c>
      <c r="M3" s="258">
        <v>45420</v>
      </c>
      <c r="N3" s="124"/>
      <c r="O3" s="122"/>
      <c r="P3" s="122"/>
      <c r="Q3" s="122"/>
      <c r="R3" s="72"/>
      <c r="S3" s="72"/>
      <c r="T3" s="72"/>
    </row>
    <row r="4" spans="2:30" ht="17" thickTop="1">
      <c r="B4" s="116"/>
      <c r="C4" s="117"/>
      <c r="D4" s="117"/>
      <c r="E4" s="117"/>
      <c r="F4" s="118"/>
      <c r="G4" s="116"/>
      <c r="H4" s="116"/>
      <c r="I4" s="116"/>
      <c r="T4" s="72"/>
      <c r="V4" s="131" t="s">
        <v>5</v>
      </c>
    </row>
    <row r="5" spans="2:30" ht="16">
      <c r="B5" s="125" t="s">
        <v>6</v>
      </c>
      <c r="J5" s="125"/>
      <c r="L5" s="72"/>
      <c r="M5" s="72"/>
      <c r="N5" s="72"/>
      <c r="O5" s="72"/>
      <c r="Q5" s="259"/>
      <c r="R5" s="259"/>
      <c r="S5" s="259"/>
      <c r="T5" s="72"/>
      <c r="V5" s="132" t="s">
        <v>1</v>
      </c>
    </row>
    <row r="6" spans="2:30" ht="16">
      <c r="C6" s="126" t="s">
        <v>7</v>
      </c>
      <c r="D6" s="127">
        <f>SUM(D7:D9)</f>
        <v>4023200</v>
      </c>
      <c r="E6" s="127"/>
      <c r="L6" s="72"/>
      <c r="M6" s="72"/>
      <c r="N6" s="72"/>
      <c r="O6" s="72"/>
      <c r="T6" s="72"/>
      <c r="V6" s="132" t="s">
        <v>8</v>
      </c>
    </row>
    <row r="7" spans="2:30" ht="16">
      <c r="C7" s="128" t="s">
        <v>9</v>
      </c>
      <c r="D7" s="129">
        <f>G12*$D$19</f>
        <v>3620000</v>
      </c>
      <c r="F7" s="130"/>
      <c r="L7" s="72"/>
      <c r="M7" s="72"/>
      <c r="N7" s="72"/>
      <c r="O7" s="72"/>
      <c r="T7" s="72"/>
      <c r="V7" s="132" t="s">
        <v>10</v>
      </c>
    </row>
    <row r="8" spans="2:30" ht="16">
      <c r="C8" s="128" t="s">
        <v>11</v>
      </c>
      <c r="D8" s="129">
        <f>G13*$D$19</f>
        <v>43200</v>
      </c>
      <c r="F8" s="130"/>
      <c r="L8" s="72"/>
      <c r="M8" s="72"/>
      <c r="N8" s="72"/>
      <c r="O8" s="72"/>
      <c r="T8" s="72"/>
      <c r="V8" s="132" t="s">
        <v>12</v>
      </c>
    </row>
    <row r="9" spans="2:30" ht="16">
      <c r="C9" s="128" t="s">
        <v>13</v>
      </c>
      <c r="D9" s="129">
        <f>G14*$D$19</f>
        <v>360000</v>
      </c>
      <c r="F9" s="130"/>
      <c r="L9" s="72"/>
      <c r="M9" s="72"/>
      <c r="N9" s="72"/>
      <c r="O9" s="72"/>
      <c r="T9" s="72"/>
      <c r="V9" s="132" t="s">
        <v>14</v>
      </c>
    </row>
    <row r="10" spans="2:30" ht="16">
      <c r="L10" s="72"/>
      <c r="M10" s="72"/>
      <c r="N10" s="72"/>
      <c r="O10" s="72"/>
      <c r="T10" s="72"/>
      <c r="V10" s="132" t="s">
        <v>15</v>
      </c>
    </row>
    <row r="11" spans="2:30" ht="16">
      <c r="C11" s="126" t="s">
        <v>16</v>
      </c>
      <c r="D11" s="126"/>
      <c r="E11" s="126"/>
      <c r="F11" s="126"/>
      <c r="G11" s="127">
        <f>SUM(G12:G14)</f>
        <v>5029000</v>
      </c>
      <c r="L11" s="72"/>
      <c r="M11" s="72"/>
      <c r="N11" s="72"/>
      <c r="O11" s="72"/>
      <c r="T11" s="72"/>
      <c r="V11" s="132" t="s">
        <v>17</v>
      </c>
    </row>
    <row r="12" spans="2:30" ht="16">
      <c r="C12" s="128" t="s">
        <v>9</v>
      </c>
      <c r="D12" s="133">
        <v>15000</v>
      </c>
      <c r="E12" s="242" t="s">
        <v>18</v>
      </c>
      <c r="F12" s="134">
        <f>H34</f>
        <v>301.66666666666669</v>
      </c>
      <c r="G12" s="135">
        <f>F12*D12</f>
        <v>4525000</v>
      </c>
      <c r="I12" s="136"/>
      <c r="L12" s="72"/>
      <c r="M12" s="72"/>
      <c r="N12" s="72"/>
      <c r="O12" s="72"/>
      <c r="T12" s="72"/>
      <c r="V12" s="132" t="s">
        <v>19</v>
      </c>
      <c r="W12" s="130"/>
      <c r="X12" s="130"/>
      <c r="Y12" s="130"/>
      <c r="Z12" s="130"/>
      <c r="AA12" s="130"/>
      <c r="AB12" s="130"/>
      <c r="AC12" s="130"/>
      <c r="AD12" s="130"/>
    </row>
    <row r="13" spans="2:30" ht="16">
      <c r="C13" s="128" t="s">
        <v>11</v>
      </c>
      <c r="D13" s="133">
        <v>600</v>
      </c>
      <c r="E13" s="242" t="s">
        <v>18</v>
      </c>
      <c r="F13" s="134">
        <v>90</v>
      </c>
      <c r="G13" s="135">
        <f>F13*D13</f>
        <v>54000</v>
      </c>
      <c r="K13" s="137"/>
      <c r="L13" s="72"/>
      <c r="M13" s="72"/>
      <c r="N13" s="72"/>
      <c r="O13" s="72"/>
      <c r="T13" s="72"/>
      <c r="V13" s="132" t="s">
        <v>20</v>
      </c>
      <c r="W13" s="130"/>
      <c r="X13" s="130"/>
      <c r="Y13" s="130"/>
      <c r="Z13" s="130"/>
      <c r="AA13" s="130"/>
      <c r="AB13" s="130"/>
      <c r="AC13" s="130"/>
      <c r="AD13" s="130"/>
    </row>
    <row r="14" spans="2:30">
      <c r="C14" s="128" t="s">
        <v>13</v>
      </c>
      <c r="D14" s="138">
        <v>300</v>
      </c>
      <c r="E14" s="242" t="s">
        <v>18</v>
      </c>
      <c r="F14" s="139">
        <v>1500</v>
      </c>
      <c r="G14" s="135">
        <f>F14*D14</f>
        <v>450000</v>
      </c>
      <c r="L14" s="72"/>
      <c r="M14" s="72"/>
      <c r="N14" s="72"/>
      <c r="O14" s="72"/>
      <c r="T14" s="72"/>
      <c r="W14" s="68"/>
      <c r="X14" s="68"/>
      <c r="Y14" s="68"/>
      <c r="Z14" s="68"/>
      <c r="AA14" s="68"/>
      <c r="AB14" s="68"/>
      <c r="AC14" s="68"/>
      <c r="AD14" s="68"/>
    </row>
    <row r="15" spans="2:30" ht="15">
      <c r="L15" s="72"/>
      <c r="M15" s="72"/>
      <c r="N15" s="72"/>
      <c r="O15" s="72"/>
      <c r="S15" s="140"/>
      <c r="T15" s="72"/>
    </row>
    <row r="16" spans="2:30">
      <c r="L16" s="72"/>
      <c r="M16" s="72"/>
      <c r="N16" s="72"/>
      <c r="O16" s="72"/>
      <c r="T16" s="72"/>
    </row>
    <row r="17" spans="1:22">
      <c r="L17" s="72"/>
      <c r="M17" s="72"/>
      <c r="N17" s="72"/>
      <c r="O17" s="72"/>
      <c r="T17" s="72"/>
    </row>
    <row r="18" spans="1:22">
      <c r="B18" s="125" t="s">
        <v>21</v>
      </c>
      <c r="I18" s="148" t="s">
        <v>22</v>
      </c>
      <c r="L18" s="72"/>
      <c r="M18" s="72"/>
      <c r="N18" s="72"/>
      <c r="O18" s="72"/>
      <c r="T18" s="72"/>
      <c r="V18" s="143" t="s">
        <v>23</v>
      </c>
    </row>
    <row r="19" spans="1:22" ht="15">
      <c r="C19" s="141" t="s">
        <v>24</v>
      </c>
      <c r="D19" s="142">
        <v>0.8</v>
      </c>
      <c r="F19" s="143"/>
      <c r="L19" s="72"/>
      <c r="M19" s="72"/>
      <c r="N19" s="72"/>
      <c r="O19" s="72"/>
      <c r="T19" s="72"/>
      <c r="V19" s="72" t="s">
        <v>25</v>
      </c>
    </row>
    <row r="20" spans="1:22" ht="15">
      <c r="C20" s="141" t="s">
        <v>26</v>
      </c>
      <c r="D20" s="144">
        <v>5</v>
      </c>
      <c r="F20" s="143"/>
      <c r="L20" s="72"/>
      <c r="M20" s="72"/>
      <c r="N20" s="72"/>
      <c r="O20" s="72"/>
      <c r="T20" s="72"/>
      <c r="V20" s="72" t="s">
        <v>27</v>
      </c>
    </row>
    <row r="21" spans="1:22" ht="15">
      <c r="C21" s="141" t="s">
        <v>28</v>
      </c>
      <c r="D21" s="142">
        <f>H41</f>
        <v>4.2599999999999999E-2</v>
      </c>
      <c r="G21" s="130"/>
      <c r="L21" s="72"/>
      <c r="M21" s="72"/>
      <c r="N21" s="72"/>
      <c r="O21" s="72"/>
      <c r="T21" s="72"/>
      <c r="V21" s="72" t="s">
        <v>29</v>
      </c>
    </row>
    <row r="22" spans="1:22" ht="15">
      <c r="C22" s="145" t="s">
        <v>30</v>
      </c>
      <c r="D22" s="142">
        <v>0.18</v>
      </c>
      <c r="G22" s="130"/>
      <c r="L22" s="72"/>
      <c r="M22" s="72"/>
      <c r="N22" s="72"/>
      <c r="O22" s="72"/>
      <c r="T22" s="72"/>
      <c r="V22" s="72" t="s">
        <v>31</v>
      </c>
    </row>
    <row r="23" spans="1:22" ht="15">
      <c r="C23" s="145" t="s">
        <v>32</v>
      </c>
      <c r="D23" s="147">
        <v>1.5</v>
      </c>
      <c r="G23" s="130"/>
      <c r="L23" s="72"/>
      <c r="M23" s="72"/>
      <c r="N23" s="72"/>
      <c r="O23" s="72"/>
      <c r="T23" s="72"/>
      <c r="V23" s="72" t="s">
        <v>33</v>
      </c>
    </row>
    <row r="24" spans="1:22" ht="15">
      <c r="C24" s="141" t="s">
        <v>34</v>
      </c>
      <c r="D24" s="142">
        <v>0.02</v>
      </c>
      <c r="G24" s="130"/>
      <c r="L24" s="72"/>
      <c r="M24" s="72"/>
      <c r="N24" s="72"/>
      <c r="O24" s="72"/>
      <c r="T24" s="72"/>
      <c r="V24" s="72" t="s">
        <v>35</v>
      </c>
    </row>
    <row r="25" spans="1:22" ht="15">
      <c r="C25" s="141" t="s">
        <v>36</v>
      </c>
      <c r="D25" s="142">
        <v>0.03</v>
      </c>
      <c r="G25" s="130"/>
      <c r="L25" s="72"/>
      <c r="M25" s="72"/>
      <c r="N25" s="72"/>
      <c r="O25" s="72"/>
      <c r="T25" s="72"/>
      <c r="V25" s="72" t="s">
        <v>37</v>
      </c>
    </row>
    <row r="26" spans="1:22">
      <c r="F26" s="143"/>
      <c r="G26" s="149"/>
      <c r="L26" s="72"/>
      <c r="M26" s="72"/>
      <c r="N26" s="72"/>
      <c r="O26" s="72"/>
      <c r="T26" s="72"/>
      <c r="V26" s="72" t="s">
        <v>38</v>
      </c>
    </row>
    <row r="27" spans="1:22">
      <c r="F27" s="143"/>
      <c r="G27" s="149"/>
      <c r="L27" s="72"/>
      <c r="M27" s="72"/>
      <c r="N27" s="72"/>
      <c r="O27" s="72"/>
      <c r="T27" s="72"/>
    </row>
    <row r="28" spans="1:22">
      <c r="F28" s="143"/>
      <c r="G28" s="149"/>
      <c r="L28" s="148" t="s">
        <v>39</v>
      </c>
      <c r="M28" s="72"/>
      <c r="N28" s="72"/>
      <c r="O28" s="72"/>
      <c r="P28" s="146" t="s">
        <v>40</v>
      </c>
      <c r="Q28" s="146" t="s">
        <v>35</v>
      </c>
      <c r="T28" s="72"/>
    </row>
    <row r="29" spans="1:22">
      <c r="F29" s="143"/>
      <c r="G29" s="149"/>
      <c r="L29" s="72"/>
      <c r="M29" s="72"/>
      <c r="N29" s="72"/>
      <c r="O29" s="72"/>
      <c r="T29" s="72"/>
    </row>
    <row r="30" spans="1:22">
      <c r="A30" s="154" t="s">
        <v>41</v>
      </c>
      <c r="B30" s="154" t="s">
        <v>42</v>
      </c>
      <c r="C30" s="154" t="s">
        <v>43</v>
      </c>
      <c r="D30" s="154" t="s">
        <v>44</v>
      </c>
      <c r="E30" s="154" t="s">
        <v>45</v>
      </c>
      <c r="F30" s="154" t="s">
        <v>46</v>
      </c>
      <c r="G30" s="150" t="s">
        <v>47</v>
      </c>
      <c r="H30" s="154" t="s">
        <v>48</v>
      </c>
      <c r="I30" s="154" t="s">
        <v>49</v>
      </c>
      <c r="J30" s="154" t="s">
        <v>50</v>
      </c>
      <c r="K30" s="154" t="s">
        <v>51</v>
      </c>
      <c r="L30" s="154" t="s">
        <v>52</v>
      </c>
      <c r="M30" s="154" t="s">
        <v>53</v>
      </c>
      <c r="N30" s="72"/>
      <c r="O30" s="72"/>
      <c r="T30" s="72"/>
    </row>
    <row r="31" spans="1:22">
      <c r="A31" s="151">
        <v>2022</v>
      </c>
      <c r="B31" s="151">
        <v>3</v>
      </c>
      <c r="C31" s="148" t="s">
        <v>54</v>
      </c>
      <c r="D31" s="148" t="s">
        <v>55</v>
      </c>
      <c r="E31" s="155" t="s">
        <v>56</v>
      </c>
      <c r="F31" s="148" t="s">
        <v>57</v>
      </c>
      <c r="G31" s="152">
        <v>7150</v>
      </c>
      <c r="H31" s="153">
        <v>290</v>
      </c>
      <c r="I31" s="155" t="s">
        <v>58</v>
      </c>
      <c r="J31" s="148" t="s">
        <v>59</v>
      </c>
      <c r="K31" s="148" t="s">
        <v>60</v>
      </c>
      <c r="L31" s="151">
        <v>1000</v>
      </c>
      <c r="M31" s="155" t="s">
        <v>61</v>
      </c>
      <c r="N31" s="72"/>
      <c r="O31" s="72"/>
      <c r="P31" s="72"/>
      <c r="Q31" s="72"/>
      <c r="R31" s="72"/>
      <c r="S31" s="72"/>
      <c r="T31" s="72"/>
    </row>
    <row r="32" spans="1:22">
      <c r="A32" s="151">
        <v>2022</v>
      </c>
      <c r="B32" s="151">
        <v>2</v>
      </c>
      <c r="C32" s="148" t="s">
        <v>54</v>
      </c>
      <c r="D32" s="148" t="s">
        <v>62</v>
      </c>
      <c r="E32" s="148" t="s">
        <v>63</v>
      </c>
      <c r="F32" s="148" t="s">
        <v>64</v>
      </c>
      <c r="G32" s="152">
        <v>8200</v>
      </c>
      <c r="H32" s="153">
        <v>275</v>
      </c>
      <c r="I32" s="155" t="s">
        <v>58</v>
      </c>
      <c r="J32" s="148" t="s">
        <v>65</v>
      </c>
      <c r="K32" s="148" t="s">
        <v>66</v>
      </c>
      <c r="L32" s="151">
        <v>1040</v>
      </c>
      <c r="M32" s="148" t="s">
        <v>61</v>
      </c>
    </row>
    <row r="33" spans="1:14">
      <c r="A33" s="151">
        <v>2023</v>
      </c>
      <c r="B33" s="151">
        <v>2</v>
      </c>
      <c r="C33" s="148" t="s">
        <v>54</v>
      </c>
      <c r="D33" s="155" t="s">
        <v>67</v>
      </c>
      <c r="E33" s="155" t="s">
        <v>68</v>
      </c>
      <c r="F33" s="155" t="s">
        <v>69</v>
      </c>
      <c r="G33" s="152">
        <v>9300</v>
      </c>
      <c r="H33" s="153">
        <v>340</v>
      </c>
      <c r="I33" s="155" t="s">
        <v>58</v>
      </c>
      <c r="J33" s="148" t="s">
        <v>65</v>
      </c>
      <c r="K33" s="148" t="s">
        <v>70</v>
      </c>
      <c r="L33" s="151">
        <v>1000</v>
      </c>
      <c r="M33" s="148" t="s">
        <v>61</v>
      </c>
    </row>
    <row r="34" spans="1:14">
      <c r="H34" s="153">
        <f>AVERAGE(H31:H33)</f>
        <v>301.66666666666669</v>
      </c>
    </row>
    <row r="37" spans="1:14">
      <c r="A37" s="154" t="s">
        <v>41</v>
      </c>
      <c r="B37" s="154" t="s">
        <v>42</v>
      </c>
      <c r="C37" s="154" t="s">
        <v>43</v>
      </c>
      <c r="D37" s="154" t="s">
        <v>44</v>
      </c>
      <c r="E37" s="154" t="s">
        <v>45</v>
      </c>
      <c r="F37" s="154" t="s">
        <v>71</v>
      </c>
      <c r="G37" s="150" t="s">
        <v>72</v>
      </c>
      <c r="H37" s="154" t="s">
        <v>73</v>
      </c>
      <c r="I37" s="154" t="s">
        <v>49</v>
      </c>
      <c r="J37" s="154" t="s">
        <v>74</v>
      </c>
      <c r="K37" s="243" t="s">
        <v>75</v>
      </c>
      <c r="L37" s="154" t="s">
        <v>52</v>
      </c>
      <c r="M37" s="154" t="s">
        <v>53</v>
      </c>
      <c r="N37" s="244" t="s">
        <v>76</v>
      </c>
    </row>
    <row r="38" spans="1:14" ht="15">
      <c r="A38" s="151">
        <v>2023</v>
      </c>
      <c r="B38" s="151">
        <v>2</v>
      </c>
      <c r="C38" s="148" t="s">
        <v>54</v>
      </c>
      <c r="D38" s="155" t="s">
        <v>77</v>
      </c>
      <c r="E38" s="155" t="s">
        <v>78</v>
      </c>
      <c r="F38" s="155" t="s">
        <v>79</v>
      </c>
      <c r="G38" s="156">
        <v>43700000</v>
      </c>
      <c r="H38" s="157">
        <v>4.2299999999999997E-2</v>
      </c>
      <c r="I38" s="155" t="s">
        <v>80</v>
      </c>
      <c r="J38" s="148" t="s">
        <v>81</v>
      </c>
      <c r="K38" s="245" t="s">
        <v>65</v>
      </c>
      <c r="L38" s="151">
        <v>1000</v>
      </c>
      <c r="M38" s="155" t="s">
        <v>61</v>
      </c>
      <c r="N38" s="148"/>
    </row>
    <row r="39" spans="1:14" ht="15">
      <c r="A39" s="151">
        <v>2023</v>
      </c>
      <c r="B39" s="151">
        <v>3</v>
      </c>
      <c r="C39" s="148" t="s">
        <v>54</v>
      </c>
      <c r="D39" s="148" t="s">
        <v>82</v>
      </c>
      <c r="E39" s="148" t="s">
        <v>83</v>
      </c>
      <c r="F39" s="148" t="s">
        <v>84</v>
      </c>
      <c r="G39" s="156">
        <v>31600000</v>
      </c>
      <c r="H39" s="157">
        <v>4.2999999999999997E-2</v>
      </c>
      <c r="I39" s="155" t="s">
        <v>80</v>
      </c>
      <c r="J39" s="148" t="s">
        <v>85</v>
      </c>
      <c r="K39" s="148" t="s">
        <v>59</v>
      </c>
      <c r="L39" s="151">
        <v>1000</v>
      </c>
      <c r="M39" s="148" t="s">
        <v>86</v>
      </c>
      <c r="N39" s="148"/>
    </row>
    <row r="40" spans="1:14" ht="15">
      <c r="A40" s="151">
        <v>2022</v>
      </c>
      <c r="B40" s="151">
        <v>3</v>
      </c>
      <c r="C40" s="148" t="s">
        <v>54</v>
      </c>
      <c r="D40" s="155" t="s">
        <v>87</v>
      </c>
      <c r="E40" s="155" t="s">
        <v>88</v>
      </c>
      <c r="F40" s="148" t="s">
        <v>89</v>
      </c>
      <c r="G40" s="156">
        <v>26800000</v>
      </c>
      <c r="H40" s="157">
        <v>4.2500000000000003E-2</v>
      </c>
      <c r="I40" s="155" t="s">
        <v>80</v>
      </c>
      <c r="J40" s="148" t="s">
        <v>81</v>
      </c>
      <c r="K40" s="148" t="s">
        <v>59</v>
      </c>
      <c r="L40" s="151">
        <v>1000</v>
      </c>
      <c r="M40" s="148" t="s">
        <v>86</v>
      </c>
      <c r="N40" s="246"/>
    </row>
    <row r="41" spans="1:14" ht="15">
      <c r="G41" s="158"/>
      <c r="H41" s="157">
        <f>AVERAGE(H38:H40)</f>
        <v>4.2599999999999999E-2</v>
      </c>
    </row>
    <row r="43" spans="1:14">
      <c r="A43" s="72" t="s">
        <v>90</v>
      </c>
    </row>
    <row r="44" spans="1:14">
      <c r="A44" s="247"/>
    </row>
  </sheetData>
  <mergeCells count="1">
    <mergeCell ref="Q5:S5"/>
  </mergeCells>
  <dataValidations count="2">
    <dataValidation type="list" allowBlank="1" showInputMessage="1" showErrorMessage="1" sqref="Q28" xr:uid="{9FB89160-A5DB-4248-8A69-2EC950D7C664}">
      <formula1>$V$19:$V$26</formula1>
    </dataValidation>
    <dataValidation type="list" allowBlank="1" showInputMessage="1" showErrorMessage="1" sqref="D2" xr:uid="{A6BC57AA-4F5A-4524-B254-8F636B75A5CA}">
      <formula1>$V$5:$V$13</formula1>
    </dataValidation>
  </dataValidations>
  <pageMargins left="0.7" right="0.7" top="0.75" bottom="0.75" header="0.3" footer="0.3"/>
  <pageSetup paperSize="8" scale="51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1747A0-CBFE-4CFC-8A0A-B7B4BA0EC717}">
  <sheetPr>
    <tabColor rgb="FF92D050"/>
    <pageSetUpPr fitToPage="1"/>
  </sheetPr>
  <dimension ref="B1:W59"/>
  <sheetViews>
    <sheetView showGridLines="0" tabSelected="1" zoomScaleNormal="100" zoomScaleSheetLayoutView="100" workbookViewId="0">
      <selection activeCell="F26" sqref="F26"/>
    </sheetView>
  </sheetViews>
  <sheetFormatPr baseColWidth="10" defaultColWidth="11.5" defaultRowHeight="13"/>
  <cols>
    <col min="1" max="1" width="1.6640625" style="68" customWidth="1"/>
    <col min="2" max="2" width="55.5" style="68" customWidth="1"/>
    <col min="3" max="3" width="18.5" style="68" customWidth="1"/>
    <col min="4" max="4" width="2.1640625" style="68" bestFit="1" customWidth="1"/>
    <col min="5" max="5" width="15" style="68" customWidth="1"/>
    <col min="6" max="6" width="20" style="68" bestFit="1" customWidth="1"/>
    <col min="7" max="7" width="8" style="68" customWidth="1"/>
    <col min="8" max="8" width="20" style="68" bestFit="1" customWidth="1"/>
    <col min="9" max="12" width="13.6640625" style="68" bestFit="1" customWidth="1"/>
    <col min="13" max="13" width="23.1640625" style="68" bestFit="1" customWidth="1"/>
    <col min="14" max="15" width="20.1640625" style="68" bestFit="1" customWidth="1"/>
    <col min="16" max="16" width="16.6640625" style="68" bestFit="1" customWidth="1"/>
    <col min="17" max="17" width="16.6640625" style="68" customWidth="1"/>
    <col min="18" max="23" width="15.5" style="68" bestFit="1" customWidth="1"/>
    <col min="24" max="16384" width="11.5" style="68"/>
  </cols>
  <sheetData>
    <row r="1" spans="2:12" ht="6.75" customHeight="1"/>
    <row r="2" spans="2:12">
      <c r="B2" s="69"/>
      <c r="C2" s="70"/>
      <c r="D2" s="70"/>
      <c r="E2" s="70"/>
      <c r="F2" s="71"/>
      <c r="I2" s="72"/>
      <c r="J2" s="72"/>
      <c r="K2" s="72"/>
      <c r="L2" s="72"/>
    </row>
    <row r="3" spans="2:12" ht="14.25" customHeight="1">
      <c r="B3" s="73"/>
      <c r="C3" s="70"/>
      <c r="D3" s="70"/>
      <c r="E3" s="70"/>
      <c r="F3" s="74"/>
    </row>
    <row r="4" spans="2:12">
      <c r="B4" s="75"/>
      <c r="C4" s="75"/>
      <c r="D4" s="75"/>
      <c r="E4" s="76"/>
      <c r="F4" s="77"/>
      <c r="G4" s="78"/>
    </row>
    <row r="5" spans="2:12">
      <c r="B5" s="75"/>
      <c r="C5" s="75"/>
      <c r="D5" s="75"/>
      <c r="E5" s="76"/>
      <c r="F5" s="79"/>
      <c r="G5" s="78"/>
    </row>
    <row r="6" spans="2:12" ht="6.75" customHeight="1">
      <c r="B6" s="80"/>
      <c r="C6" s="81"/>
      <c r="D6" s="81"/>
      <c r="E6" s="82"/>
      <c r="G6" s="78"/>
    </row>
    <row r="7" spans="2:12">
      <c r="B7" s="248" t="str">
        <f>'Assumpties voorbeeld'!D2</f>
        <v>capitalisation rate</v>
      </c>
      <c r="C7" s="249"/>
      <c r="D7" s="249"/>
      <c r="E7" s="249"/>
      <c r="F7" s="250"/>
      <c r="G7" s="78"/>
    </row>
    <row r="8" spans="2:12">
      <c r="B8" s="83"/>
      <c r="C8" s="81"/>
      <c r="D8" s="81"/>
      <c r="E8" s="81"/>
      <c r="F8" s="84"/>
      <c r="G8" s="78"/>
    </row>
    <row r="9" spans="2:12">
      <c r="B9" s="85" t="s">
        <v>91</v>
      </c>
      <c r="C9" s="86"/>
      <c r="D9" s="87"/>
      <c r="E9" s="88"/>
      <c r="F9" s="84"/>
      <c r="G9" s="89"/>
      <c r="H9" s="90"/>
      <c r="I9" s="72"/>
      <c r="J9" s="72"/>
      <c r="K9" s="72"/>
      <c r="L9" s="72"/>
    </row>
    <row r="10" spans="2:12">
      <c r="B10" s="91" t="str">
        <f>'[2]Assumpties voorbeeld'!C7</f>
        <v>Kantoren</v>
      </c>
      <c r="C10" s="86"/>
      <c r="D10" s="87"/>
      <c r="E10" s="88"/>
      <c r="F10" s="251">
        <f>'Assumpties voorbeeld'!G12</f>
        <v>4525000</v>
      </c>
      <c r="G10" s="89"/>
      <c r="H10" s="90"/>
      <c r="I10" s="72"/>
      <c r="J10" s="72"/>
      <c r="K10" s="72"/>
      <c r="L10" s="72"/>
    </row>
    <row r="11" spans="2:12">
      <c r="B11" s="91" t="str">
        <f>'[2]Assumpties voorbeeld'!C8</f>
        <v>Archieven</v>
      </c>
      <c r="C11" s="86"/>
      <c r="D11" s="87"/>
      <c r="E11" s="88"/>
      <c r="F11" s="251">
        <f>'Assumpties voorbeeld'!G13</f>
        <v>54000</v>
      </c>
      <c r="G11" s="89"/>
      <c r="H11" s="90"/>
      <c r="I11" s="72"/>
      <c r="J11" s="72"/>
      <c r="K11" s="72"/>
      <c r="L11" s="72"/>
    </row>
    <row r="12" spans="2:12">
      <c r="B12" s="91" t="str">
        <f>'[2]Assumpties voorbeeld'!C9</f>
        <v>Parking</v>
      </c>
      <c r="C12" s="86"/>
      <c r="D12" s="87"/>
      <c r="E12" s="88"/>
      <c r="F12" s="251">
        <f>'Assumpties voorbeeld'!G14</f>
        <v>450000</v>
      </c>
      <c r="G12" s="89"/>
      <c r="H12" s="81"/>
      <c r="I12" s="72"/>
      <c r="J12" s="72"/>
      <c r="K12" s="72"/>
      <c r="L12" s="72"/>
    </row>
    <row r="13" spans="2:12">
      <c r="B13" s="81"/>
      <c r="C13" s="92"/>
      <c r="D13" s="87"/>
      <c r="E13" s="93"/>
      <c r="F13" s="84"/>
      <c r="G13" s="89"/>
      <c r="I13" s="72"/>
    </row>
    <row r="14" spans="2:12">
      <c r="B14" s="94" t="s">
        <v>92</v>
      </c>
      <c r="C14" s="95"/>
      <c r="D14" s="95"/>
      <c r="E14" s="95"/>
      <c r="F14" s="252">
        <f>SUM(F10:F12)</f>
        <v>5029000</v>
      </c>
      <c r="G14" s="78"/>
      <c r="H14" s="90"/>
      <c r="I14" s="96"/>
    </row>
    <row r="15" spans="2:12">
      <c r="B15" s="83"/>
      <c r="C15" s="81"/>
      <c r="D15" s="81"/>
      <c r="E15" s="81"/>
      <c r="F15" s="97"/>
      <c r="G15" s="78"/>
      <c r="H15" s="90"/>
      <c r="I15" s="96"/>
    </row>
    <row r="16" spans="2:12">
      <c r="B16" s="81" t="s">
        <v>93</v>
      </c>
      <c r="C16" s="253">
        <f>F14</f>
        <v>5029000</v>
      </c>
      <c r="D16" s="81"/>
      <c r="E16" s="81"/>
      <c r="F16" s="96"/>
      <c r="G16" s="78"/>
      <c r="I16" s="78"/>
    </row>
    <row r="17" spans="2:23">
      <c r="B17" s="81" t="s">
        <v>94</v>
      </c>
      <c r="C17" s="253">
        <f>C16*'Assumpties voorbeeld'!D24</f>
        <v>100580</v>
      </c>
      <c r="D17" s="81"/>
      <c r="E17" s="81"/>
      <c r="F17" s="96"/>
      <c r="G17" s="78"/>
      <c r="I17" s="78"/>
    </row>
    <row r="18" spans="2:23">
      <c r="B18" s="81" t="s">
        <v>95</v>
      </c>
      <c r="C18" s="253">
        <f>C16-C17</f>
        <v>4928420</v>
      </c>
      <c r="D18" s="81"/>
      <c r="E18" s="81"/>
      <c r="F18" s="96"/>
      <c r="G18" s="78"/>
      <c r="I18" s="78"/>
    </row>
    <row r="19" spans="2:23">
      <c r="B19" s="81" t="s">
        <v>96</v>
      </c>
      <c r="C19" s="254">
        <f>'Assumpties voorbeeld'!D21</f>
        <v>4.2599999999999999E-2</v>
      </c>
      <c r="D19" s="98"/>
      <c r="E19" s="81"/>
      <c r="F19" s="96"/>
      <c r="G19" s="78"/>
      <c r="H19" s="72"/>
      <c r="I19" s="72"/>
      <c r="J19" s="72"/>
      <c r="K19" s="72"/>
      <c r="L19" s="72"/>
      <c r="M19" s="72"/>
    </row>
    <row r="20" spans="2:23">
      <c r="B20" s="81"/>
      <c r="C20" s="98"/>
      <c r="D20" s="98"/>
      <c r="E20" s="81"/>
      <c r="F20" s="96"/>
      <c r="G20" s="78"/>
      <c r="H20" s="72"/>
      <c r="I20" s="72"/>
      <c r="J20" s="72"/>
      <c r="K20" s="72"/>
      <c r="L20" s="72"/>
      <c r="M20" s="72"/>
    </row>
    <row r="21" spans="2:23">
      <c r="B21" s="94" t="s">
        <v>97</v>
      </c>
      <c r="C21" s="99"/>
      <c r="D21" s="99"/>
      <c r="E21" s="95"/>
      <c r="F21" s="100">
        <f>C18/C19</f>
        <v>115690610.32863849</v>
      </c>
      <c r="G21" s="78"/>
      <c r="H21" s="72"/>
      <c r="I21" s="72"/>
      <c r="J21" s="72"/>
      <c r="K21" s="72"/>
      <c r="L21" s="72"/>
      <c r="M21" s="72"/>
    </row>
    <row r="22" spans="2:23">
      <c r="B22" s="81"/>
      <c r="C22" s="101"/>
      <c r="D22" s="102"/>
      <c r="E22" s="81"/>
      <c r="G22" s="78"/>
      <c r="H22" s="72"/>
      <c r="I22" s="72"/>
      <c r="J22" s="72"/>
      <c r="K22" s="72"/>
      <c r="L22" s="72"/>
      <c r="M22" s="72"/>
    </row>
    <row r="23" spans="2:23" ht="15">
      <c r="B23" s="103" t="s">
        <v>98</v>
      </c>
      <c r="C23" s="104"/>
      <c r="D23" s="104"/>
      <c r="E23" s="105"/>
      <c r="F23" s="97"/>
      <c r="G23" s="78"/>
      <c r="H23" s="67"/>
      <c r="I23" s="72"/>
      <c r="J23" s="72"/>
      <c r="K23" s="72"/>
      <c r="L23" s="72"/>
      <c r="M23" s="72"/>
    </row>
    <row r="24" spans="2:23">
      <c r="B24" s="81" t="s">
        <v>99</v>
      </c>
      <c r="C24" s="255">
        <f>100%-'Assumpties voorbeeld'!D19</f>
        <v>0.19999999999999996</v>
      </c>
      <c r="D24" s="104"/>
      <c r="E24" s="105"/>
      <c r="F24" s="106">
        <f>F14*C24*-1</f>
        <v>-1005799.9999999998</v>
      </c>
      <c r="G24" s="78"/>
      <c r="H24" s="72"/>
      <c r="I24" s="72"/>
      <c r="J24" s="72"/>
      <c r="K24" s="72"/>
      <c r="L24" s="72"/>
      <c r="M24" s="72"/>
      <c r="N24" s="80"/>
      <c r="O24" s="80"/>
    </row>
    <row r="25" spans="2:23" ht="12.75" customHeight="1">
      <c r="B25" s="81" t="s">
        <v>30</v>
      </c>
      <c r="C25" s="255">
        <f>'Assumpties voorbeeld'!D22</f>
        <v>0.18</v>
      </c>
      <c r="D25" s="104"/>
      <c r="E25" s="105"/>
      <c r="F25" s="106">
        <f>F24*C25</f>
        <v>-181043.99999999994</v>
      </c>
      <c r="G25" s="78"/>
      <c r="I25" s="107"/>
      <c r="J25" s="108"/>
      <c r="K25" s="80"/>
      <c r="L25" s="80"/>
      <c r="M25" s="80"/>
      <c r="N25" s="80"/>
      <c r="O25" s="80"/>
    </row>
    <row r="26" spans="2:23" ht="12.75" customHeight="1">
      <c r="B26" s="81" t="s">
        <v>100</v>
      </c>
      <c r="C26" s="256">
        <f>'Assumpties voorbeeld'!D23</f>
        <v>1.5</v>
      </c>
      <c r="D26" s="104"/>
      <c r="E26" s="105"/>
      <c r="F26" s="106">
        <f>(F24/12)*C26</f>
        <v>-125724.99999999997</v>
      </c>
      <c r="G26" s="78"/>
      <c r="I26" s="107"/>
      <c r="J26" s="108"/>
      <c r="K26" s="80"/>
      <c r="L26" s="80"/>
      <c r="M26" s="80"/>
      <c r="N26" s="80"/>
      <c r="O26" s="80"/>
    </row>
    <row r="27" spans="2:23" ht="12" customHeight="1">
      <c r="B27" s="81" t="str">
        <f>IF('[2]Building Data (3)'!C117=0,"",'[2]Building Data (3)'!B117)</f>
        <v/>
      </c>
      <c r="C27" s="104"/>
      <c r="D27" s="104"/>
      <c r="E27" s="105"/>
      <c r="F27" s="106"/>
      <c r="G27" s="78"/>
      <c r="H27" s="72"/>
      <c r="I27" s="72"/>
      <c r="J27" s="72"/>
      <c r="K27" s="72"/>
      <c r="L27" s="72"/>
      <c r="M27" s="72"/>
      <c r="N27" s="72"/>
      <c r="O27" s="72"/>
      <c r="P27" s="72"/>
      <c r="Q27" s="72"/>
      <c r="R27" s="72"/>
      <c r="S27" s="72"/>
      <c r="T27" s="72"/>
      <c r="U27" s="72"/>
      <c r="V27" s="72"/>
      <c r="W27" s="72"/>
    </row>
    <row r="28" spans="2:23" ht="15">
      <c r="B28" s="94" t="s">
        <v>101</v>
      </c>
      <c r="C28" s="95"/>
      <c r="D28" s="95"/>
      <c r="E28" s="95"/>
      <c r="F28" s="100">
        <f>F21+SUM(F24:F27)</f>
        <v>114378041.32863849</v>
      </c>
      <c r="G28" s="78"/>
      <c r="H28" s="109"/>
      <c r="I28" s="72"/>
      <c r="J28" s="72"/>
      <c r="K28" s="72"/>
      <c r="L28" s="72"/>
      <c r="M28" s="72"/>
      <c r="N28" s="72"/>
      <c r="O28" s="72"/>
    </row>
    <row r="29" spans="2:23">
      <c r="B29" s="83"/>
      <c r="C29" s="81"/>
      <c r="D29" s="81"/>
      <c r="E29" s="81"/>
      <c r="F29" s="97"/>
      <c r="G29" s="78"/>
      <c r="H29" s="72"/>
      <c r="I29" s="72"/>
      <c r="J29" s="72"/>
      <c r="K29" s="72"/>
      <c r="L29" s="72"/>
      <c r="M29" s="72"/>
      <c r="N29" s="72"/>
      <c r="O29" s="72"/>
    </row>
    <row r="30" spans="2:23" ht="6.75" customHeight="1">
      <c r="B30" s="80"/>
      <c r="C30" s="80"/>
      <c r="D30" s="80"/>
      <c r="E30" s="80"/>
      <c r="G30" s="78"/>
      <c r="H30" s="72"/>
      <c r="I30" s="72"/>
      <c r="J30" s="72"/>
    </row>
    <row r="31" spans="2:23">
      <c r="B31" s="80"/>
      <c r="C31" s="81"/>
      <c r="D31" s="81"/>
      <c r="E31" s="81"/>
      <c r="F31" s="96"/>
      <c r="G31" s="78"/>
      <c r="H31" s="72"/>
      <c r="I31" s="72"/>
      <c r="J31" s="72"/>
      <c r="K31" s="72"/>
      <c r="L31" s="72"/>
      <c r="M31" s="72"/>
      <c r="N31" s="72"/>
      <c r="O31" s="72"/>
    </row>
    <row r="32" spans="2:23" ht="6.75" customHeight="1">
      <c r="B32" s="72"/>
      <c r="C32" s="72"/>
      <c r="D32" s="72"/>
      <c r="E32" s="72"/>
      <c r="F32" s="72"/>
      <c r="G32" s="78"/>
      <c r="H32" s="72"/>
      <c r="I32" s="72"/>
      <c r="J32" s="72"/>
      <c r="K32" s="72"/>
      <c r="L32" s="72"/>
      <c r="M32" s="72"/>
      <c r="N32" s="72"/>
      <c r="O32" s="72"/>
    </row>
    <row r="33" spans="2:18" ht="15">
      <c r="B33" s="72"/>
      <c r="C33" s="72"/>
      <c r="D33" s="72"/>
      <c r="E33" s="72"/>
      <c r="F33" s="67"/>
      <c r="G33" s="78"/>
      <c r="H33" s="72"/>
      <c r="I33" s="72"/>
      <c r="J33" s="72"/>
    </row>
    <row r="34" spans="2:18">
      <c r="B34" s="72"/>
      <c r="C34" s="72"/>
      <c r="D34" s="72"/>
      <c r="E34" s="72"/>
      <c r="F34" s="72"/>
      <c r="G34" s="78"/>
      <c r="H34" s="72"/>
      <c r="I34" s="72"/>
      <c r="J34" s="72"/>
    </row>
    <row r="35" spans="2:18">
      <c r="B35" s="72"/>
      <c r="C35" s="72"/>
      <c r="D35" s="72"/>
      <c r="E35" s="72"/>
      <c r="F35" s="110"/>
      <c r="G35" s="78"/>
      <c r="H35" s="72"/>
      <c r="I35" s="72"/>
      <c r="J35" s="72"/>
    </row>
    <row r="36" spans="2:18">
      <c r="B36" s="72"/>
      <c r="C36" s="72"/>
      <c r="D36" s="72"/>
      <c r="E36" s="72"/>
      <c r="F36" s="111"/>
      <c r="G36" s="78"/>
      <c r="H36" s="72"/>
      <c r="I36" s="72"/>
      <c r="J36" s="72"/>
    </row>
    <row r="37" spans="2:18" ht="6.75" customHeight="1">
      <c r="B37" s="72"/>
      <c r="C37" s="72"/>
      <c r="D37" s="72"/>
      <c r="E37" s="72"/>
      <c r="F37" s="72"/>
      <c r="G37" s="78"/>
      <c r="H37" s="72"/>
      <c r="I37" s="72"/>
      <c r="J37" s="72"/>
    </row>
    <row r="38" spans="2:18">
      <c r="B38" s="72"/>
      <c r="C38" s="72"/>
      <c r="D38" s="72"/>
      <c r="E38" s="72"/>
      <c r="F38" s="72"/>
      <c r="H38" s="72"/>
      <c r="I38" s="72"/>
      <c r="J38" s="72"/>
      <c r="K38" s="112"/>
      <c r="N38" s="96"/>
    </row>
    <row r="39" spans="2:18">
      <c r="B39" s="72"/>
      <c r="C39" s="72"/>
      <c r="D39" s="72"/>
      <c r="E39" s="72"/>
      <c r="F39" s="72"/>
      <c r="H39" s="72"/>
      <c r="I39" s="72"/>
      <c r="J39" s="72"/>
      <c r="K39" s="112"/>
      <c r="L39" s="113"/>
      <c r="M39" s="114"/>
      <c r="N39" s="97"/>
    </row>
    <row r="40" spans="2:18">
      <c r="B40" s="72"/>
      <c r="C40" s="72"/>
      <c r="D40" s="72"/>
      <c r="E40" s="72"/>
      <c r="F40" s="72"/>
      <c r="H40" s="72"/>
      <c r="I40" s="72"/>
      <c r="J40" s="72"/>
      <c r="K40" s="112"/>
      <c r="N40" s="115"/>
    </row>
    <row r="41" spans="2:18">
      <c r="B41" s="72"/>
      <c r="C41" s="72"/>
      <c r="D41" s="72"/>
      <c r="E41" s="72"/>
      <c r="F41" s="72"/>
      <c r="H41" s="72"/>
      <c r="I41" s="72"/>
      <c r="J41" s="72"/>
    </row>
    <row r="42" spans="2:18">
      <c r="B42" s="72"/>
      <c r="C42" s="72"/>
      <c r="D42" s="72"/>
      <c r="E42" s="72"/>
      <c r="F42" s="72"/>
      <c r="H42" s="72"/>
      <c r="I42" s="72"/>
      <c r="J42" s="72"/>
      <c r="N42" s="96"/>
      <c r="P42" s="96"/>
      <c r="Q42" s="96"/>
      <c r="R42" s="96"/>
    </row>
    <row r="43" spans="2:18">
      <c r="H43" s="72"/>
      <c r="I43" s="72"/>
      <c r="J43" s="72"/>
      <c r="N43" s="96"/>
      <c r="O43" s="96"/>
      <c r="P43" s="96"/>
      <c r="Q43" s="96"/>
    </row>
    <row r="44" spans="2:18">
      <c r="H44" s="72"/>
      <c r="I44" s="72"/>
      <c r="J44" s="72"/>
    </row>
    <row r="45" spans="2:18">
      <c r="B45" s="72"/>
      <c r="C45" s="72"/>
      <c r="D45" s="72"/>
      <c r="E45" s="72"/>
      <c r="F45" s="72"/>
      <c r="H45" s="72"/>
      <c r="I45" s="72"/>
      <c r="J45" s="72"/>
    </row>
    <row r="46" spans="2:18" ht="15.75" customHeight="1">
      <c r="B46" s="72"/>
      <c r="C46" s="72"/>
      <c r="D46" s="72"/>
      <c r="E46" s="72"/>
      <c r="F46" s="72"/>
      <c r="H46" s="72"/>
      <c r="I46" s="72"/>
      <c r="J46" s="72"/>
    </row>
    <row r="47" spans="2:18" ht="15.75" customHeight="1">
      <c r="B47" s="72"/>
      <c r="C47" s="72"/>
      <c r="D47" s="72"/>
      <c r="E47" s="72"/>
      <c r="F47" s="72"/>
    </row>
    <row r="48" spans="2:18">
      <c r="B48" s="72"/>
      <c r="C48" s="72"/>
      <c r="D48" s="72"/>
      <c r="E48" s="72"/>
      <c r="F48" s="72"/>
    </row>
    <row r="49" spans="2:9" ht="15.75" customHeight="1">
      <c r="B49" s="72"/>
      <c r="C49" s="72"/>
      <c r="D49" s="72"/>
      <c r="E49" s="72"/>
      <c r="F49" s="72"/>
      <c r="H49" s="72"/>
      <c r="I49" s="72"/>
    </row>
    <row r="50" spans="2:9" ht="16.5" customHeight="1">
      <c r="B50" s="72"/>
      <c r="C50" s="72"/>
      <c r="D50" s="72"/>
      <c r="E50" s="72"/>
      <c r="F50" s="72"/>
      <c r="H50" s="72"/>
      <c r="I50" s="72"/>
    </row>
    <row r="51" spans="2:9">
      <c r="B51" s="72"/>
      <c r="C51" s="72"/>
      <c r="D51" s="72"/>
      <c r="E51" s="72"/>
      <c r="F51" s="72"/>
      <c r="H51" s="72"/>
      <c r="I51" s="72"/>
    </row>
    <row r="52" spans="2:9" ht="15.75" customHeight="1">
      <c r="B52" s="72"/>
      <c r="C52" s="72"/>
      <c r="D52" s="72"/>
      <c r="E52" s="72"/>
      <c r="F52" s="72"/>
      <c r="H52" s="72"/>
      <c r="I52" s="72"/>
    </row>
    <row r="53" spans="2:9" ht="16.5" customHeight="1">
      <c r="B53" s="72"/>
      <c r="C53" s="72"/>
      <c r="D53" s="72"/>
      <c r="E53" s="72"/>
      <c r="F53" s="72"/>
      <c r="H53" s="72"/>
      <c r="I53" s="72"/>
    </row>
    <row r="54" spans="2:9">
      <c r="H54" s="72"/>
      <c r="I54" s="72"/>
    </row>
    <row r="55" spans="2:9">
      <c r="H55" s="72"/>
      <c r="I55" s="72"/>
    </row>
    <row r="56" spans="2:9">
      <c r="H56" s="72"/>
      <c r="I56" s="72"/>
    </row>
    <row r="57" spans="2:9">
      <c r="H57" s="72"/>
      <c r="I57" s="72"/>
    </row>
    <row r="58" spans="2:9">
      <c r="H58" s="72"/>
      <c r="I58" s="72"/>
    </row>
    <row r="59" spans="2:9">
      <c r="H59" s="72"/>
      <c r="I59" s="72"/>
    </row>
  </sheetData>
  <pageMargins left="0.70866141732283472" right="0.70866141732283472" top="0.74803149606299213" bottom="0.74803149606299213" header="0.31496062992125984" footer="0.31496062992125984"/>
  <pageSetup paperSize="9" scale="93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2F8161-3111-413B-8D8E-28808BF88165}">
  <dimension ref="A1:W47"/>
  <sheetViews>
    <sheetView topLeftCell="A7" zoomScale="93" zoomScaleNormal="60" workbookViewId="0">
      <selection activeCell="L26" sqref="L26"/>
    </sheetView>
  </sheetViews>
  <sheetFormatPr baseColWidth="10" defaultColWidth="8.6640625" defaultRowHeight="15"/>
  <cols>
    <col min="1" max="1" width="2.6640625" customWidth="1"/>
    <col min="2" max="2" width="25.6640625" customWidth="1"/>
    <col min="3" max="3" width="2.6640625" customWidth="1"/>
    <col min="4" max="4" width="19.5" style="162" bestFit="1" customWidth="1"/>
    <col min="5" max="6" width="15.6640625" style="219" customWidth="1"/>
    <col min="7" max="8" width="15.6640625" style="35" customWidth="1"/>
    <col min="9" max="9" width="10.6640625" style="35" customWidth="1"/>
    <col min="10" max="10" width="15.6640625" style="35" customWidth="1"/>
    <col min="11" max="15" width="10.6640625" style="35" customWidth="1"/>
    <col min="16" max="16" width="2.6640625" customWidth="1"/>
    <col min="17" max="23" width="15.6640625" customWidth="1"/>
    <col min="24" max="24" width="20.6640625" customWidth="1"/>
  </cols>
  <sheetData>
    <row r="1" spans="1:22" s="1" customFormat="1" ht="14">
      <c r="C1" s="159" t="s">
        <v>102</v>
      </c>
      <c r="D1" s="160"/>
      <c r="E1" s="218"/>
      <c r="F1" s="218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4"/>
      <c r="V1" s="4"/>
    </row>
    <row r="2" spans="1:22" s="1" customFormat="1" ht="14">
      <c r="C2" s="159" t="s">
        <v>103</v>
      </c>
      <c r="D2" s="160"/>
      <c r="E2" s="218"/>
      <c r="F2" s="218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4"/>
      <c r="V2" s="4"/>
    </row>
    <row r="3" spans="1:22" s="1" customFormat="1" ht="16">
      <c r="C3" s="161" t="s">
        <v>104</v>
      </c>
      <c r="D3" s="160"/>
      <c r="E3" s="218"/>
      <c r="F3" s="218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4"/>
      <c r="V3" s="4"/>
    </row>
    <row r="4" spans="1:22" s="1" customFormat="1" ht="16">
      <c r="D4" s="160"/>
      <c r="E4" s="219"/>
      <c r="F4" s="220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4"/>
      <c r="V4" s="4"/>
    </row>
    <row r="5" spans="1:22">
      <c r="A5" s="34" t="s">
        <v>105</v>
      </c>
      <c r="B5" s="34"/>
    </row>
    <row r="7" spans="1:22">
      <c r="A7" s="163"/>
      <c r="B7" s="163"/>
      <c r="C7" s="163"/>
      <c r="D7" s="164"/>
      <c r="E7" s="221"/>
      <c r="F7" s="221"/>
      <c r="G7" s="221"/>
      <c r="H7" s="21"/>
      <c r="I7" s="21"/>
      <c r="J7" s="21"/>
      <c r="K7" s="21"/>
      <c r="L7" s="21"/>
      <c r="M7" s="21"/>
      <c r="N7" s="21"/>
      <c r="O7" s="21"/>
      <c r="P7" s="6"/>
      <c r="Q7" s="6"/>
      <c r="R7" s="6"/>
      <c r="S7" s="6"/>
      <c r="T7" s="6"/>
    </row>
    <row r="8" spans="1:22" ht="16" thickBot="1">
      <c r="A8" s="163"/>
      <c r="B8" s="165" t="s">
        <v>106</v>
      </c>
      <c r="C8" s="163"/>
      <c r="D8" s="164"/>
      <c r="E8" s="221"/>
      <c r="F8" s="221"/>
      <c r="G8" s="221"/>
      <c r="H8" s="21"/>
      <c r="I8" s="21"/>
      <c r="J8" s="21"/>
      <c r="K8" s="21"/>
      <c r="L8" s="21"/>
      <c r="M8" s="21"/>
      <c r="N8" s="21"/>
      <c r="O8" s="21"/>
      <c r="P8" s="6"/>
      <c r="Q8" s="6"/>
      <c r="R8" s="6"/>
      <c r="S8" s="6"/>
      <c r="T8" s="6"/>
    </row>
    <row r="9" spans="1:22" ht="17" thickBot="1">
      <c r="A9" s="163"/>
      <c r="B9" s="163" t="s">
        <v>107</v>
      </c>
      <c r="C9" s="163"/>
      <c r="D9" s="222">
        <f>'DCAP voorbeeld'!F28</f>
        <v>114378041.32863849</v>
      </c>
      <c r="E9" s="221"/>
      <c r="F9" s="223"/>
      <c r="G9" s="221"/>
      <c r="H9" s="224"/>
      <c r="I9" s="21"/>
      <c r="J9" s="21"/>
      <c r="K9" s="21"/>
      <c r="L9" s="21"/>
      <c r="M9" s="21"/>
      <c r="N9" s="21"/>
      <c r="O9" s="21"/>
      <c r="P9" s="6"/>
      <c r="Q9" s="6"/>
      <c r="R9" s="6"/>
      <c r="S9" s="6"/>
      <c r="T9" s="6"/>
    </row>
    <row r="10" spans="1:22" ht="16" thickBot="1">
      <c r="A10" s="163"/>
      <c r="B10" s="163" t="s">
        <v>108</v>
      </c>
      <c r="C10" s="163"/>
      <c r="D10" s="222">
        <f>'DCAP voorbeeld'!C16</f>
        <v>5029000</v>
      </c>
      <c r="E10" s="225" t="s">
        <v>109</v>
      </c>
      <c r="F10" s="223"/>
      <c r="G10" s="221"/>
      <c r="H10" s="224"/>
      <c r="I10" s="21"/>
      <c r="J10" s="21"/>
      <c r="K10" s="21"/>
      <c r="L10" s="21"/>
      <c r="M10" s="21"/>
      <c r="N10" s="21"/>
      <c r="O10" s="21"/>
      <c r="P10" s="6"/>
      <c r="Q10" s="6"/>
      <c r="R10" s="6"/>
      <c r="S10" s="6"/>
      <c r="T10" s="6"/>
    </row>
    <row r="11" spans="1:22" ht="16" thickBot="1">
      <c r="A11" s="163"/>
      <c r="B11" s="163" t="s">
        <v>110</v>
      </c>
      <c r="C11" s="163"/>
      <c r="D11" s="222">
        <f>'DCAP voorbeeld'!C18</f>
        <v>4928420</v>
      </c>
      <c r="E11" s="225" t="s">
        <v>109</v>
      </c>
      <c r="F11" s="223"/>
      <c r="G11" s="221"/>
      <c r="H11" s="224"/>
      <c r="I11" s="257"/>
      <c r="J11" s="21"/>
      <c r="K11" s="21"/>
      <c r="L11" s="21"/>
      <c r="M11" s="21"/>
      <c r="N11" s="21"/>
      <c r="O11" s="21"/>
      <c r="P11" s="6"/>
      <c r="Q11" s="6"/>
      <c r="R11" s="6"/>
      <c r="S11" s="6"/>
      <c r="T11" s="6"/>
    </row>
    <row r="12" spans="1:22" ht="17" thickBot="1">
      <c r="A12" s="163"/>
      <c r="B12" s="166" t="s">
        <v>111</v>
      </c>
      <c r="C12" s="163"/>
      <c r="D12" s="226">
        <v>3.7499999999999999E-2</v>
      </c>
      <c r="E12" s="225" t="s">
        <v>109</v>
      </c>
      <c r="F12" s="223"/>
      <c r="G12" s="221"/>
      <c r="H12" s="21"/>
      <c r="I12" s="21"/>
      <c r="J12" s="21"/>
      <c r="K12" s="21"/>
      <c r="L12" s="21"/>
      <c r="M12" s="21"/>
      <c r="N12" s="21"/>
      <c r="O12" s="21"/>
      <c r="P12" s="6"/>
      <c r="Q12" s="6"/>
      <c r="R12" s="6"/>
      <c r="S12" s="6"/>
      <c r="T12" s="6"/>
    </row>
    <row r="13" spans="1:22" ht="16" thickBot="1">
      <c r="A13" s="163"/>
      <c r="B13" s="166" t="s">
        <v>112</v>
      </c>
      <c r="C13" s="163"/>
      <c r="D13" s="227">
        <v>20</v>
      </c>
      <c r="E13" s="225"/>
      <c r="F13" s="223"/>
      <c r="G13" s="221"/>
      <c r="H13" s="21"/>
      <c r="I13" s="21"/>
      <c r="J13" s="21"/>
      <c r="K13" s="21"/>
      <c r="L13" s="21"/>
      <c r="M13" s="21"/>
      <c r="N13" s="21"/>
      <c r="O13" s="21"/>
      <c r="P13" s="6"/>
      <c r="Q13" s="6"/>
      <c r="R13" s="6"/>
      <c r="S13" s="6"/>
      <c r="T13" s="6"/>
    </row>
    <row r="14" spans="1:22" ht="16" thickBot="1">
      <c r="A14" s="163"/>
      <c r="B14" s="163" t="s">
        <v>113</v>
      </c>
      <c r="C14" s="163"/>
      <c r="D14" s="226">
        <v>0.75</v>
      </c>
      <c r="E14" s="228"/>
      <c r="F14" s="221"/>
      <c r="G14" s="221"/>
      <c r="H14" s="21"/>
      <c r="I14" s="21"/>
      <c r="J14" s="21"/>
      <c r="K14" s="21"/>
      <c r="L14" s="21"/>
      <c r="M14" s="21"/>
      <c r="N14" s="21"/>
      <c r="O14" s="21"/>
      <c r="P14" s="6"/>
      <c r="Q14" s="6"/>
      <c r="R14" s="6"/>
      <c r="S14" s="6"/>
      <c r="T14" s="6"/>
    </row>
    <row r="15" spans="1:22" ht="17" thickBot="1">
      <c r="A15" s="163"/>
      <c r="B15" s="166" t="s">
        <v>114</v>
      </c>
      <c r="C15" s="163"/>
      <c r="D15" s="229">
        <f>$D$11/$D$9</f>
        <v>4.3088865159347678E-2</v>
      </c>
      <c r="E15" s="228"/>
      <c r="F15" s="223"/>
      <c r="G15" s="221"/>
      <c r="H15" s="224"/>
      <c r="I15" s="21"/>
      <c r="J15" s="21"/>
      <c r="K15" s="21"/>
      <c r="L15" s="21"/>
      <c r="M15" s="21"/>
      <c r="N15" s="21"/>
      <c r="O15" s="21"/>
      <c r="P15" s="6"/>
      <c r="Q15" s="6"/>
      <c r="R15" s="6"/>
      <c r="S15" s="6"/>
      <c r="T15" s="6"/>
    </row>
    <row r="16" spans="1:22" ht="17" thickBot="1">
      <c r="A16" s="163"/>
      <c r="B16" s="166" t="s">
        <v>115</v>
      </c>
      <c r="C16" s="163"/>
      <c r="D16" s="230">
        <f>$J$26</f>
        <v>7.1962097329442809E-2</v>
      </c>
      <c r="E16" s="228"/>
      <c r="F16" s="221"/>
      <c r="G16" s="221"/>
      <c r="H16" s="21"/>
      <c r="I16" s="21"/>
      <c r="J16" s="21"/>
      <c r="K16" s="21"/>
      <c r="L16" s="21"/>
      <c r="M16" s="21"/>
      <c r="N16" s="21"/>
      <c r="O16" s="21"/>
      <c r="P16" s="6"/>
      <c r="Q16" s="6"/>
      <c r="R16" s="6"/>
      <c r="S16" s="6"/>
      <c r="T16" s="6"/>
    </row>
    <row r="17" spans="1:20" ht="17" thickBot="1">
      <c r="A17" s="163"/>
      <c r="B17" s="166" t="s">
        <v>116</v>
      </c>
      <c r="C17" s="163"/>
      <c r="D17" s="231">
        <f>($D$15-($D$14*$D$16))/(1-$D$14)</f>
        <v>-4.3530831350937715E-2</v>
      </c>
      <c r="E17" s="228"/>
      <c r="F17" s="232"/>
      <c r="G17" s="221"/>
      <c r="H17" s="224"/>
      <c r="I17" s="21"/>
      <c r="J17" s="21"/>
      <c r="K17" s="21"/>
      <c r="L17" s="21"/>
      <c r="M17" s="21"/>
      <c r="N17" s="21"/>
      <c r="O17" s="21"/>
      <c r="P17" s="6"/>
      <c r="Q17" s="6"/>
      <c r="R17" s="6"/>
      <c r="S17" s="6"/>
      <c r="T17" s="6"/>
    </row>
    <row r="18" spans="1:20" s="171" customFormat="1">
      <c r="A18" s="167"/>
      <c r="B18" s="167"/>
      <c r="C18" s="167"/>
      <c r="D18" s="168"/>
      <c r="E18" s="233"/>
      <c r="F18" s="233"/>
      <c r="G18" s="233"/>
      <c r="H18" s="169"/>
      <c r="I18" s="169"/>
      <c r="J18" s="169"/>
      <c r="K18" s="169"/>
      <c r="L18" s="169"/>
      <c r="M18" s="169"/>
      <c r="N18" s="169"/>
      <c r="O18" s="169"/>
      <c r="P18" s="170"/>
      <c r="Q18" s="170"/>
      <c r="R18" s="170"/>
      <c r="S18" s="170"/>
      <c r="T18" s="170"/>
    </row>
    <row r="19" spans="1:20" ht="16" thickBot="1">
      <c r="A19" s="6"/>
      <c r="B19" s="6"/>
      <c r="C19" s="6"/>
      <c r="D19" s="172"/>
      <c r="E19" s="234"/>
      <c r="F19" s="234"/>
      <c r="G19" s="21"/>
      <c r="H19" s="21"/>
      <c r="I19" s="21"/>
      <c r="J19" s="21"/>
      <c r="K19" s="21"/>
      <c r="L19" s="21"/>
      <c r="M19" s="21"/>
      <c r="N19" s="21"/>
      <c r="O19" s="21"/>
      <c r="P19" s="6"/>
      <c r="Q19" s="6"/>
      <c r="R19" s="6"/>
      <c r="S19" s="6"/>
      <c r="T19" s="6"/>
    </row>
    <row r="20" spans="1:20" ht="16">
      <c r="A20" s="234"/>
      <c r="B20" s="234"/>
      <c r="C20" s="234"/>
      <c r="D20" s="234"/>
      <c r="E20" s="234"/>
      <c r="F20" s="234"/>
      <c r="G20" s="173"/>
      <c r="H20" s="174"/>
      <c r="I20" s="175" t="s">
        <v>117</v>
      </c>
      <c r="J20" s="235">
        <f>D12</f>
        <v>3.7499999999999999E-2</v>
      </c>
      <c r="K20" s="21"/>
      <c r="L20" s="21"/>
      <c r="M20" s="21"/>
      <c r="N20" s="21"/>
      <c r="P20" s="6"/>
      <c r="Q20" s="6"/>
      <c r="R20" s="6"/>
      <c r="S20" s="6"/>
      <c r="T20" s="6"/>
    </row>
    <row r="21" spans="1:20">
      <c r="A21" s="234"/>
      <c r="B21" s="234"/>
      <c r="C21" s="234"/>
      <c r="D21" s="234"/>
      <c r="E21" s="234"/>
      <c r="F21" s="234"/>
      <c r="G21" s="176"/>
      <c r="H21" s="21"/>
      <c r="I21" s="177" t="s">
        <v>118</v>
      </c>
      <c r="J21" s="236">
        <f>1+J20</f>
        <v>1.0375000000000001</v>
      </c>
      <c r="K21" s="21"/>
      <c r="L21" s="21"/>
      <c r="M21" s="21"/>
      <c r="N21" s="21"/>
      <c r="O21" s="21"/>
      <c r="P21" s="6"/>
      <c r="Q21" s="6"/>
      <c r="R21" s="6"/>
      <c r="S21" s="6"/>
      <c r="T21" s="6"/>
    </row>
    <row r="22" spans="1:20">
      <c r="A22" s="234"/>
      <c r="B22" s="234"/>
      <c r="C22" s="234"/>
      <c r="D22" s="234"/>
      <c r="E22" s="234"/>
      <c r="F22" s="234"/>
      <c r="G22" s="176"/>
      <c r="H22" s="21"/>
      <c r="I22" s="177" t="s">
        <v>112</v>
      </c>
      <c r="J22" s="237">
        <f>D13</f>
        <v>20</v>
      </c>
      <c r="K22" s="21"/>
      <c r="L22" s="21"/>
      <c r="M22" s="21"/>
      <c r="N22" s="178"/>
      <c r="O22" s="21"/>
      <c r="P22" s="6"/>
      <c r="Q22" s="6"/>
      <c r="R22" s="6"/>
      <c r="S22" s="6"/>
      <c r="T22" s="6"/>
    </row>
    <row r="23" spans="1:20" ht="16">
      <c r="A23" s="234"/>
      <c r="B23" s="234"/>
      <c r="C23" s="234"/>
      <c r="D23" s="234"/>
      <c r="E23" s="234"/>
      <c r="F23" s="234"/>
      <c r="G23" s="176"/>
      <c r="H23" s="21"/>
      <c r="I23" s="179" t="s">
        <v>119</v>
      </c>
      <c r="J23" s="238">
        <f>J21^J22</f>
        <v>2.088151996134076</v>
      </c>
      <c r="K23" s="21"/>
      <c r="L23" s="21"/>
      <c r="M23" s="21"/>
      <c r="N23" s="21"/>
      <c r="O23" s="21"/>
      <c r="P23" s="6"/>
      <c r="Q23" s="6"/>
      <c r="R23" s="6"/>
      <c r="S23" s="6"/>
      <c r="T23" s="6"/>
    </row>
    <row r="24" spans="1:20" ht="17">
      <c r="A24" s="234"/>
      <c r="B24" s="234"/>
      <c r="C24" s="234"/>
      <c r="D24" s="234"/>
      <c r="E24" s="234"/>
      <c r="F24" s="234"/>
      <c r="G24" s="176"/>
      <c r="H24" s="21"/>
      <c r="I24" s="180" t="s">
        <v>120</v>
      </c>
      <c r="J24" s="239">
        <f>J20*J23</f>
        <v>7.8305699855027847E-2</v>
      </c>
      <c r="K24" s="21"/>
      <c r="L24" s="21"/>
      <c r="M24" s="21"/>
      <c r="N24" s="21"/>
      <c r="O24" s="21"/>
      <c r="P24" s="6"/>
      <c r="Q24" s="6"/>
      <c r="R24" s="6"/>
      <c r="S24" s="6"/>
      <c r="T24" s="6"/>
    </row>
    <row r="25" spans="1:20" ht="16">
      <c r="A25" s="234"/>
      <c r="B25" s="234"/>
      <c r="C25" s="234"/>
      <c r="D25" s="234"/>
      <c r="E25" s="234"/>
      <c r="F25" s="234"/>
      <c r="G25" s="176"/>
      <c r="H25" s="21"/>
      <c r="I25" s="179" t="s">
        <v>121</v>
      </c>
      <c r="J25" s="238">
        <f>J23-1</f>
        <v>1.088151996134076</v>
      </c>
      <c r="K25" s="21"/>
      <c r="L25" s="21"/>
      <c r="M25" s="21"/>
      <c r="N25" s="21"/>
      <c r="O25" s="21"/>
      <c r="P25" s="6"/>
      <c r="Q25" s="6"/>
      <c r="R25" s="6"/>
      <c r="S25" s="6"/>
      <c r="T25" s="6"/>
    </row>
    <row r="26" spans="1:20" ht="17" thickBot="1">
      <c r="A26" s="234"/>
      <c r="B26" s="234"/>
      <c r="C26" s="234"/>
      <c r="D26" s="234"/>
      <c r="E26" s="234"/>
      <c r="F26" s="234"/>
      <c r="G26" s="181"/>
      <c r="H26" s="182"/>
      <c r="I26" s="183" t="s">
        <v>122</v>
      </c>
      <c r="J26" s="184">
        <f>$J$24/$J$25</f>
        <v>7.1962097329442809E-2</v>
      </c>
      <c r="K26" s="21"/>
      <c r="L26" s="21"/>
      <c r="M26" s="21"/>
      <c r="N26" s="21"/>
      <c r="O26" s="21"/>
      <c r="P26" s="6"/>
      <c r="Q26" s="6"/>
      <c r="R26" s="6"/>
      <c r="S26" s="6"/>
      <c r="T26" s="6"/>
    </row>
    <row r="27" spans="1:20">
      <c r="A27" s="234"/>
      <c r="B27" s="234"/>
      <c r="C27" s="234"/>
      <c r="D27" s="234"/>
      <c r="E27" s="234"/>
      <c r="F27" s="234"/>
      <c r="G27" s="21"/>
      <c r="H27" s="21"/>
      <c r="I27" s="21"/>
      <c r="J27" s="21"/>
      <c r="K27" s="21"/>
      <c r="L27" s="21"/>
      <c r="M27" s="21"/>
      <c r="N27" s="21"/>
      <c r="O27" s="21"/>
      <c r="P27" s="6"/>
      <c r="Q27" s="6"/>
      <c r="R27" s="6"/>
      <c r="S27" s="6"/>
      <c r="T27" s="6"/>
    </row>
    <row r="28" spans="1:20">
      <c r="A28" s="234"/>
      <c r="B28" s="234"/>
      <c r="C28" s="234"/>
      <c r="D28" s="234"/>
      <c r="E28" s="234"/>
      <c r="F28" s="234"/>
      <c r="G28" s="21"/>
      <c r="H28" s="21"/>
      <c r="I28" s="21"/>
      <c r="J28" s="21"/>
      <c r="K28" s="21"/>
      <c r="L28" s="21"/>
      <c r="M28" s="21"/>
      <c r="N28" s="21"/>
      <c r="O28" s="21"/>
      <c r="P28" s="6"/>
      <c r="Q28" s="6"/>
      <c r="R28" s="6"/>
      <c r="S28" s="6"/>
      <c r="T28" s="6"/>
    </row>
    <row r="29" spans="1:20">
      <c r="A29" s="234"/>
      <c r="B29" s="234"/>
      <c r="C29" s="234"/>
      <c r="D29" s="234"/>
      <c r="E29" s="234"/>
      <c r="F29" s="234"/>
      <c r="G29" s="21"/>
      <c r="H29" s="21"/>
      <c r="I29" s="21"/>
      <c r="J29" s="21"/>
      <c r="K29" s="21"/>
      <c r="L29" s="21"/>
      <c r="M29" s="21"/>
      <c r="N29" s="21"/>
      <c r="O29" s="21"/>
      <c r="P29" s="6"/>
      <c r="Q29" s="6"/>
      <c r="R29" s="6"/>
      <c r="S29" s="6"/>
      <c r="T29" s="6"/>
    </row>
    <row r="30" spans="1:20">
      <c r="A30" s="234"/>
      <c r="B30" s="234"/>
      <c r="C30" s="234"/>
      <c r="D30" s="234"/>
      <c r="E30" s="234"/>
      <c r="F30" s="234"/>
      <c r="G30" s="21"/>
      <c r="H30" s="21"/>
      <c r="I30" s="21"/>
      <c r="J30" s="21"/>
      <c r="K30" s="21"/>
      <c r="L30" s="21"/>
      <c r="M30" s="21"/>
      <c r="N30" s="21"/>
      <c r="O30" s="21"/>
      <c r="P30" s="6"/>
      <c r="Q30" s="6"/>
      <c r="R30" s="6"/>
      <c r="S30" s="6"/>
      <c r="T30" s="6"/>
    </row>
    <row r="31" spans="1:20">
      <c r="A31" s="234"/>
      <c r="D31"/>
      <c r="E31" s="240"/>
      <c r="F31" s="234"/>
      <c r="G31" s="21"/>
      <c r="H31" s="21"/>
      <c r="I31" s="21"/>
      <c r="J31" s="21"/>
      <c r="K31" s="21"/>
      <c r="L31" s="21"/>
      <c r="M31" s="21"/>
      <c r="N31" s="21"/>
      <c r="O31" s="21"/>
      <c r="P31" s="6"/>
      <c r="Q31" s="6"/>
      <c r="R31" s="6"/>
      <c r="S31" s="6"/>
      <c r="T31" s="6"/>
    </row>
    <row r="32" spans="1:20">
      <c r="A32" s="234"/>
      <c r="D32"/>
      <c r="E32" s="240"/>
      <c r="F32" s="234"/>
      <c r="G32" s="21"/>
      <c r="H32" s="21"/>
      <c r="I32" s="21"/>
      <c r="J32" s="21"/>
      <c r="K32" s="21"/>
      <c r="L32" s="21"/>
      <c r="M32" s="21"/>
      <c r="N32" s="21"/>
      <c r="O32" s="21"/>
      <c r="P32" s="6"/>
      <c r="Q32" s="6"/>
      <c r="R32" s="6"/>
      <c r="S32" s="6"/>
      <c r="T32" s="6"/>
    </row>
    <row r="33" spans="1:23">
      <c r="A33" s="234"/>
      <c r="E33" s="234"/>
      <c r="F33" s="234"/>
      <c r="G33" s="21"/>
      <c r="H33" s="21"/>
      <c r="I33" s="21"/>
      <c r="J33" s="21"/>
      <c r="K33" s="21"/>
      <c r="L33" s="21"/>
      <c r="M33" s="21"/>
      <c r="N33" s="21"/>
      <c r="O33" s="21"/>
      <c r="P33" s="6"/>
      <c r="Q33" s="6"/>
      <c r="R33" s="6"/>
      <c r="S33" s="6"/>
      <c r="T33" s="6"/>
    </row>
    <row r="34" spans="1:23">
      <c r="A34" s="234"/>
      <c r="E34" s="234"/>
      <c r="F34" s="234"/>
      <c r="G34" s="21"/>
      <c r="I34" s="21"/>
      <c r="J34" s="21"/>
      <c r="K34" s="21"/>
      <c r="L34" s="21"/>
      <c r="M34" s="21"/>
      <c r="N34" s="21"/>
      <c r="O34" s="21"/>
      <c r="P34" s="6"/>
      <c r="Q34" s="6"/>
      <c r="R34" s="6"/>
      <c r="S34" s="6"/>
      <c r="T34" s="6"/>
    </row>
    <row r="35" spans="1:23">
      <c r="A35" s="234"/>
      <c r="E35" s="234"/>
      <c r="F35" s="234"/>
      <c r="G35" s="21"/>
      <c r="I35" s="21"/>
      <c r="J35" s="21"/>
      <c r="K35" s="21"/>
      <c r="L35" s="21"/>
      <c r="M35" s="21"/>
      <c r="N35" s="21"/>
      <c r="O35" s="21"/>
      <c r="P35" s="6"/>
      <c r="Q35" s="6"/>
      <c r="R35" s="6"/>
      <c r="S35" s="6"/>
      <c r="T35" s="6"/>
    </row>
    <row r="36" spans="1:23">
      <c r="A36" s="234"/>
      <c r="E36" s="234"/>
      <c r="I36" s="21"/>
      <c r="J36" s="21"/>
    </row>
    <row r="37" spans="1:23">
      <c r="A37" s="219"/>
      <c r="B37" s="219"/>
      <c r="C37" s="219"/>
      <c r="D37" s="219"/>
    </row>
    <row r="38" spans="1:23">
      <c r="A38" s="219"/>
      <c r="B38" s="219"/>
      <c r="C38" s="219"/>
      <c r="D38" s="219"/>
    </row>
    <row r="45" spans="1:23">
      <c r="E45" s="234"/>
      <c r="F45" s="234"/>
      <c r="G45" s="21"/>
      <c r="H45" s="21"/>
      <c r="I45" s="21"/>
      <c r="J45" s="21"/>
      <c r="K45" s="21"/>
      <c r="L45" s="21"/>
      <c r="M45" s="21"/>
      <c r="N45" s="21"/>
      <c r="O45" s="21"/>
      <c r="P45" s="6"/>
      <c r="Q45" s="6"/>
      <c r="R45" s="6"/>
      <c r="S45" s="6"/>
      <c r="T45" s="6"/>
      <c r="U45" s="6"/>
      <c r="V45" s="6"/>
      <c r="W45" s="6"/>
    </row>
    <row r="46" spans="1:23">
      <c r="E46" s="234"/>
      <c r="F46" s="234"/>
      <c r="G46" s="21"/>
      <c r="H46" s="21"/>
      <c r="I46" s="21"/>
      <c r="J46" s="21"/>
      <c r="K46" s="21"/>
      <c r="L46" s="21"/>
      <c r="M46" s="21"/>
      <c r="N46" s="21"/>
      <c r="O46" s="21"/>
      <c r="P46" s="6"/>
      <c r="Q46" s="6"/>
      <c r="R46" s="6"/>
      <c r="S46" s="6"/>
      <c r="T46" s="6"/>
      <c r="U46" s="6"/>
      <c r="V46" s="6"/>
      <c r="W46" s="6"/>
    </row>
    <row r="47" spans="1:23">
      <c r="E47" s="234"/>
      <c r="I47" s="21"/>
      <c r="J47" s="21"/>
    </row>
  </sheetData>
  <pageMargins left="0.7" right="0.7" top="0.75" bottom="0.75" header="0.3" footer="0.3"/>
  <pageSetup paperSize="9" orientation="portrait" horizontalDpi="1200" verticalDpi="12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EB4A8C-42B9-4CBF-A73C-FCF0FC963D95}">
  <dimension ref="A1:U237"/>
  <sheetViews>
    <sheetView zoomScale="80" zoomScaleNormal="80" workbookViewId="0">
      <pane xSplit="5" topLeftCell="F1" activePane="topRight" state="frozen"/>
      <selection pane="topRight" activeCell="P33" sqref="P33"/>
    </sheetView>
  </sheetViews>
  <sheetFormatPr baseColWidth="10" defaultColWidth="8.6640625" defaultRowHeight="15"/>
  <cols>
    <col min="1" max="1" width="20.6640625" style="1" customWidth="1"/>
    <col min="2" max="2" width="2.6640625" customWidth="1"/>
    <col min="3" max="3" width="5.6640625" style="1" customWidth="1"/>
    <col min="4" max="4" width="20.6640625" style="1" customWidth="1"/>
    <col min="5" max="5" width="10.6640625" style="1" customWidth="1"/>
    <col min="6" max="6" width="5.6640625" style="1" customWidth="1"/>
    <col min="7" max="7" width="5.6640625" style="3" customWidth="1"/>
    <col min="8" max="16" width="20.6640625" style="3" customWidth="1"/>
    <col min="17" max="17" width="2.6640625" style="3" customWidth="1"/>
    <col min="18" max="18" width="5.6640625" style="4" customWidth="1"/>
    <col min="19" max="19" width="20.6640625" style="4" customWidth="1"/>
    <col min="20" max="20" width="5.6640625" style="1" customWidth="1"/>
    <col min="21" max="40" width="20.6640625" style="1" customWidth="1"/>
    <col min="41" max="16384" width="8.6640625" style="1"/>
  </cols>
  <sheetData>
    <row r="1" spans="1:19">
      <c r="C1" s="2" t="s">
        <v>102</v>
      </c>
    </row>
    <row r="2" spans="1:19">
      <c r="C2" s="2" t="s">
        <v>123</v>
      </c>
    </row>
    <row r="3" spans="1:19" ht="16">
      <c r="C3" s="5" t="s">
        <v>124</v>
      </c>
    </row>
    <row r="4" spans="1:19" ht="17" thickBot="1">
      <c r="C4" s="5"/>
    </row>
    <row r="5" spans="1:19" thickBot="1">
      <c r="A5" s="186"/>
      <c r="B5" s="185"/>
      <c r="C5" s="185"/>
      <c r="D5" s="185"/>
      <c r="E5" s="185"/>
      <c r="G5" s="10"/>
      <c r="H5" s="260" t="s">
        <v>125</v>
      </c>
      <c r="I5" s="261"/>
      <c r="J5" s="260" t="s">
        <v>126</v>
      </c>
      <c r="K5" s="262"/>
      <c r="L5" s="262"/>
      <c r="M5" s="262"/>
      <c r="N5" s="10"/>
      <c r="O5" s="11"/>
      <c r="P5" s="12"/>
      <c r="R5" s="9"/>
      <c r="S5" s="9"/>
    </row>
    <row r="6" spans="1:19" s="6" customFormat="1" ht="13" thickBot="1">
      <c r="A6" s="192" t="s">
        <v>127</v>
      </c>
      <c r="B6" s="185"/>
      <c r="C6" s="185"/>
      <c r="D6" s="7">
        <v>0.1</v>
      </c>
      <c r="E6" s="187"/>
      <c r="G6" s="13" t="s">
        <v>128</v>
      </c>
      <c r="H6" s="14" t="s">
        <v>129</v>
      </c>
      <c r="I6" s="15" t="s">
        <v>130</v>
      </c>
      <c r="J6" s="16" t="s">
        <v>131</v>
      </c>
      <c r="K6" s="17" t="s">
        <v>132</v>
      </c>
      <c r="L6" s="18" t="s">
        <v>133</v>
      </c>
      <c r="M6" s="19" t="s">
        <v>134</v>
      </c>
      <c r="N6" s="194" t="s">
        <v>135</v>
      </c>
      <c r="O6" s="193" t="s">
        <v>136</v>
      </c>
      <c r="P6" s="20" t="s">
        <v>137</v>
      </c>
      <c r="Q6" s="21"/>
      <c r="R6" s="9"/>
      <c r="S6" s="9"/>
    </row>
    <row r="7" spans="1:19" s="6" customFormat="1" ht="13" thickBot="1">
      <c r="A7" s="186"/>
      <c r="B7" s="185"/>
      <c r="C7" s="185"/>
      <c r="D7" s="185"/>
      <c r="E7" s="185"/>
      <c r="G7" s="13">
        <v>0</v>
      </c>
      <c r="H7" s="195">
        <f>-$D$17*(1+$D$28)*(1+$D$9)^G7</f>
        <v>-22475.75</v>
      </c>
      <c r="I7" s="196">
        <f t="shared" ref="I7:I32" si="0">IF((G7/$D$24)=TRUNC(G7/$D$24),-$D$23*(1+$D$28)*(1+$D$9)^G7,0)</f>
        <v>-12435.400734919838</v>
      </c>
      <c r="J7" s="197"/>
      <c r="K7" s="198"/>
      <c r="L7" s="198"/>
      <c r="M7" s="199"/>
      <c r="N7" s="200"/>
      <c r="O7" s="201">
        <f t="shared" ref="O7:O32" si="1">H7+I7+M7+N7</f>
        <v>-34911.150734919836</v>
      </c>
      <c r="P7" s="202">
        <f t="shared" ref="P7:P32" si="2">O7/(1+$D$6)^G7</f>
        <v>-34911.150734919836</v>
      </c>
      <c r="Q7" s="21"/>
      <c r="R7" s="9"/>
      <c r="S7" s="9"/>
    </row>
    <row r="8" spans="1:19" s="6" customFormat="1" ht="13" thickBot="1">
      <c r="A8" s="192" t="s">
        <v>138</v>
      </c>
      <c r="B8" s="185"/>
      <c r="C8" s="185"/>
      <c r="D8" s="7">
        <f>GEOMEAN([3]CPI!G26:G134)-1</f>
        <v>2.5784691773763191E-2</v>
      </c>
      <c r="E8" s="185"/>
      <c r="G8" s="13">
        <v>1</v>
      </c>
      <c r="H8" s="195"/>
      <c r="I8" s="196">
        <f t="shared" si="0"/>
        <v>0</v>
      </c>
      <c r="J8" s="203">
        <f>$D$36*(1-$D$38)</f>
        <v>24990</v>
      </c>
      <c r="K8" s="204">
        <f t="shared" ref="K8:K32" si="3">IF($D$47&gt;=J8*$D$48,J8*$D$48,$D$47*$D$48)</f>
        <v>14994</v>
      </c>
      <c r="L8" s="204">
        <f t="shared" ref="L8:L32" si="4">J8-K8</f>
        <v>9996</v>
      </c>
      <c r="M8" s="199">
        <f t="shared" ref="M8:M32" si="5">((K8*$D$43)+(L8*$D$44))*(1+$D$8)^(G8-1)</f>
        <v>4698.1200000000008</v>
      </c>
      <c r="N8" s="205">
        <f t="shared" ref="N8:N32" si="6">-$D$26*(1+$D$241)*(1+$D$9)^(G8-1)</f>
        <v>-350</v>
      </c>
      <c r="O8" s="201">
        <f t="shared" si="1"/>
        <v>4348.1200000000008</v>
      </c>
      <c r="P8" s="196">
        <f t="shared" si="2"/>
        <v>3952.8363636363642</v>
      </c>
      <c r="Q8" s="21"/>
      <c r="R8" s="9"/>
      <c r="S8" s="9"/>
    </row>
    <row r="9" spans="1:19" s="6" customFormat="1" ht="13" thickBot="1">
      <c r="A9" s="192" t="s">
        <v>139</v>
      </c>
      <c r="B9" s="185"/>
      <c r="C9" s="185"/>
      <c r="D9" s="7">
        <f>GEOMEAN([3]ABEX!I4:I12)-1</f>
        <v>3.4636265896689E-2</v>
      </c>
      <c r="E9" s="185"/>
      <c r="G9" s="13">
        <v>2</v>
      </c>
      <c r="H9" s="195"/>
      <c r="I9" s="196">
        <f t="shared" si="0"/>
        <v>0</v>
      </c>
      <c r="J9" s="203">
        <f t="shared" ref="J9:J32" si="7">J8*(1-$D$39)</f>
        <v>24852.555</v>
      </c>
      <c r="K9" s="204">
        <f t="shared" si="3"/>
        <v>14911.532999999999</v>
      </c>
      <c r="L9" s="204">
        <f t="shared" si="4"/>
        <v>9941.0220000000008</v>
      </c>
      <c r="M9" s="199">
        <f t="shared" si="5"/>
        <v>4792.753648447514</v>
      </c>
      <c r="N9" s="205">
        <f t="shared" si="6"/>
        <v>-362.12269306384115</v>
      </c>
      <c r="O9" s="201">
        <f t="shared" si="1"/>
        <v>4430.6309553836727</v>
      </c>
      <c r="P9" s="196">
        <f t="shared" si="2"/>
        <v>3661.6784755236959</v>
      </c>
      <c r="Q9" s="21"/>
      <c r="R9" s="9"/>
      <c r="S9" s="9"/>
    </row>
    <row r="10" spans="1:19" s="6" customFormat="1" ht="12">
      <c r="A10" s="186"/>
      <c r="B10" s="185"/>
      <c r="C10" s="185"/>
      <c r="D10" s="185"/>
      <c r="E10" s="185"/>
      <c r="G10" s="13">
        <v>3</v>
      </c>
      <c r="H10" s="195"/>
      <c r="I10" s="196">
        <f t="shared" si="0"/>
        <v>0</v>
      </c>
      <c r="J10" s="203">
        <f t="shared" si="7"/>
        <v>24715.865947500002</v>
      </c>
      <c r="K10" s="204">
        <f t="shared" si="3"/>
        <v>14829.5195685</v>
      </c>
      <c r="L10" s="204">
        <f t="shared" si="4"/>
        <v>9886.3463790000023</v>
      </c>
      <c r="M10" s="199">
        <f t="shared" si="5"/>
        <v>4889.2934907382014</v>
      </c>
      <c r="N10" s="205">
        <f t="shared" si="6"/>
        <v>-374.66527094802547</v>
      </c>
      <c r="O10" s="201">
        <f t="shared" si="1"/>
        <v>4514.6282197901755</v>
      </c>
      <c r="P10" s="196">
        <f t="shared" si="2"/>
        <v>3391.907002096299</v>
      </c>
      <c r="Q10" s="21"/>
      <c r="R10" s="9"/>
      <c r="S10" s="9"/>
    </row>
    <row r="11" spans="1:19" s="6" customFormat="1" ht="13" thickBot="1">
      <c r="A11" s="188" t="s">
        <v>140</v>
      </c>
      <c r="B11" s="185"/>
      <c r="C11" s="185"/>
      <c r="D11" s="185"/>
      <c r="E11" s="185"/>
      <c r="G11" s="13">
        <v>4</v>
      </c>
      <c r="H11" s="195"/>
      <c r="I11" s="196">
        <f t="shared" si="0"/>
        <v>0</v>
      </c>
      <c r="J11" s="203">
        <f t="shared" si="7"/>
        <v>24579.928684788752</v>
      </c>
      <c r="K11" s="204">
        <f t="shared" si="3"/>
        <v>14747.95721087325</v>
      </c>
      <c r="L11" s="204">
        <f t="shared" si="4"/>
        <v>9831.9714739155024</v>
      </c>
      <c r="M11" s="199">
        <f t="shared" si="5"/>
        <v>4987.7779230982169</v>
      </c>
      <c r="N11" s="205">
        <f t="shared" si="6"/>
        <v>-387.64227689483636</v>
      </c>
      <c r="O11" s="201">
        <f t="shared" si="1"/>
        <v>4600.1356462033809</v>
      </c>
      <c r="P11" s="196">
        <f t="shared" si="2"/>
        <v>3141.9545428614028</v>
      </c>
      <c r="Q11" s="21"/>
      <c r="R11" s="9"/>
      <c r="S11" s="9"/>
    </row>
    <row r="12" spans="1:19" s="6" customFormat="1" ht="13" thickBot="1">
      <c r="A12" s="185" t="s">
        <v>141</v>
      </c>
      <c r="B12" s="185"/>
      <c r="C12" s="185"/>
      <c r="D12" s="206">
        <v>80</v>
      </c>
      <c r="E12" s="185"/>
      <c r="G12" s="13">
        <v>5</v>
      </c>
      <c r="H12" s="195"/>
      <c r="I12" s="196">
        <f t="shared" si="0"/>
        <v>0</v>
      </c>
      <c r="J12" s="203">
        <f t="shared" si="7"/>
        <v>24444.739077022416</v>
      </c>
      <c r="K12" s="204">
        <f t="shared" si="3"/>
        <v>14666.843446213448</v>
      </c>
      <c r="L12" s="204">
        <f t="shared" si="4"/>
        <v>9777.8956308089673</v>
      </c>
      <c r="M12" s="199">
        <f t="shared" si="5"/>
        <v>5088.2461151641373</v>
      </c>
      <c r="N12" s="205">
        <f t="shared" si="6"/>
        <v>-401.06875787016378</v>
      </c>
      <c r="O12" s="201">
        <f t="shared" si="1"/>
        <v>4687.1773572939737</v>
      </c>
      <c r="P12" s="196">
        <f t="shared" si="2"/>
        <v>2910.3683661038876</v>
      </c>
      <c r="Q12" s="21"/>
      <c r="R12" s="9"/>
      <c r="S12" s="9"/>
    </row>
    <row r="13" spans="1:19" s="6" customFormat="1" ht="13" thickBot="1">
      <c r="A13" s="185" t="s">
        <v>142</v>
      </c>
      <c r="B13" s="185"/>
      <c r="C13" s="185"/>
      <c r="D13" s="207">
        <v>145</v>
      </c>
      <c r="E13" s="185"/>
      <c r="G13" s="13">
        <v>6</v>
      </c>
      <c r="H13" s="195"/>
      <c r="I13" s="196">
        <f t="shared" si="0"/>
        <v>0</v>
      </c>
      <c r="J13" s="203">
        <f t="shared" si="7"/>
        <v>24310.293012098795</v>
      </c>
      <c r="K13" s="204">
        <f t="shared" si="3"/>
        <v>14586.175807259277</v>
      </c>
      <c r="L13" s="204">
        <f t="shared" si="4"/>
        <v>9724.1172048395183</v>
      </c>
      <c r="M13" s="199">
        <f t="shared" si="5"/>
        <v>5190.7380255616745</v>
      </c>
      <c r="N13" s="205">
        <f t="shared" si="6"/>
        <v>-414.9602820106096</v>
      </c>
      <c r="O13" s="201">
        <f t="shared" si="1"/>
        <v>4775.7777435510652</v>
      </c>
      <c r="P13" s="196">
        <f t="shared" si="2"/>
        <v>2695.8020319656298</v>
      </c>
      <c r="Q13" s="21"/>
      <c r="R13" s="9"/>
      <c r="S13" s="9"/>
    </row>
    <row r="14" spans="1:19" s="6" customFormat="1" ht="13" thickBot="1">
      <c r="A14" s="185" t="s">
        <v>143</v>
      </c>
      <c r="B14" s="185"/>
      <c r="C14" s="185"/>
      <c r="D14" s="207">
        <v>6975</v>
      </c>
      <c r="E14" s="185"/>
      <c r="G14" s="13">
        <v>7</v>
      </c>
      <c r="H14" s="195"/>
      <c r="I14" s="196">
        <f t="shared" si="0"/>
        <v>0</v>
      </c>
      <c r="J14" s="203">
        <f t="shared" si="7"/>
        <v>24176.586400532251</v>
      </c>
      <c r="K14" s="204">
        <f t="shared" si="3"/>
        <v>14505.951840319351</v>
      </c>
      <c r="L14" s="204">
        <f t="shared" si="4"/>
        <v>9670.6345602129004</v>
      </c>
      <c r="M14" s="199">
        <f t="shared" si="5"/>
        <v>5295.2944177981744</v>
      </c>
      <c r="N14" s="205">
        <f t="shared" si="6"/>
        <v>-429.33295667489409</v>
      </c>
      <c r="O14" s="201">
        <f t="shared" si="1"/>
        <v>4865.9614611232801</v>
      </c>
      <c r="P14" s="196">
        <f t="shared" si="2"/>
        <v>2497.0076267731611</v>
      </c>
      <c r="Q14" s="21"/>
      <c r="R14" s="9"/>
      <c r="S14" s="9"/>
    </row>
    <row r="15" spans="1:19" s="6" customFormat="1" ht="13" thickBot="1">
      <c r="A15" s="185" t="s">
        <v>144</v>
      </c>
      <c r="B15" s="185"/>
      <c r="C15" s="185"/>
      <c r="D15" s="206">
        <v>7</v>
      </c>
      <c r="E15" s="185"/>
      <c r="G15" s="13">
        <v>8</v>
      </c>
      <c r="H15" s="195"/>
      <c r="I15" s="196">
        <f t="shared" si="0"/>
        <v>0</v>
      </c>
      <c r="J15" s="203">
        <f t="shared" si="7"/>
        <v>24043.615175329323</v>
      </c>
      <c r="K15" s="204">
        <f t="shared" si="3"/>
        <v>14426.169105197594</v>
      </c>
      <c r="L15" s="204">
        <f t="shared" si="4"/>
        <v>9617.4460701317294</v>
      </c>
      <c r="M15" s="199">
        <f t="shared" si="5"/>
        <v>5401.9568764752612</v>
      </c>
      <c r="N15" s="205">
        <f t="shared" si="6"/>
        <v>-444.20344712049746</v>
      </c>
      <c r="O15" s="201">
        <f t="shared" si="1"/>
        <v>4957.7534293547633</v>
      </c>
      <c r="P15" s="196">
        <f t="shared" si="2"/>
        <v>2312.8285640541112</v>
      </c>
      <c r="Q15" s="21"/>
      <c r="R15" s="9"/>
      <c r="S15" s="9"/>
    </row>
    <row r="16" spans="1:19" s="6" customFormat="1" ht="13" thickBot="1">
      <c r="A16" s="185" t="s">
        <v>145</v>
      </c>
      <c r="B16" s="185"/>
      <c r="C16" s="185"/>
      <c r="D16" s="207">
        <v>0</v>
      </c>
      <c r="E16" s="185"/>
      <c r="G16" s="13">
        <v>9</v>
      </c>
      <c r="H16" s="195"/>
      <c r="I16" s="196">
        <f t="shared" si="0"/>
        <v>0</v>
      </c>
      <c r="J16" s="203">
        <f t="shared" si="7"/>
        <v>23911.375291865013</v>
      </c>
      <c r="K16" s="204">
        <f t="shared" si="3"/>
        <v>14346.825175119007</v>
      </c>
      <c r="L16" s="204">
        <f t="shared" si="4"/>
        <v>9564.5501167460061</v>
      </c>
      <c r="M16" s="199">
        <f t="shared" si="5"/>
        <v>5510.7678238280296</v>
      </c>
      <c r="N16" s="205">
        <f t="shared" si="6"/>
        <v>-459.5889958271888</v>
      </c>
      <c r="O16" s="201">
        <f t="shared" si="1"/>
        <v>5051.1788280008404</v>
      </c>
      <c r="P16" s="196">
        <f t="shared" si="2"/>
        <v>2142.1929109286748</v>
      </c>
      <c r="Q16" s="21"/>
      <c r="R16" s="9"/>
      <c r="S16" s="9"/>
    </row>
    <row r="17" spans="1:19" s="6" customFormat="1" ht="13" thickBot="1">
      <c r="A17" s="185" t="s">
        <v>146</v>
      </c>
      <c r="B17" s="185"/>
      <c r="C17" s="185"/>
      <c r="D17" s="208">
        <f>($D$12*$D$13)+$D$14+($D$15*$D$16)</f>
        <v>18575</v>
      </c>
      <c r="E17" s="185"/>
      <c r="G17" s="13">
        <v>10</v>
      </c>
      <c r="H17" s="195"/>
      <c r="I17" s="196">
        <f t="shared" si="0"/>
        <v>-17479.811972437947</v>
      </c>
      <c r="J17" s="203">
        <f t="shared" si="7"/>
        <v>23779.862727759759</v>
      </c>
      <c r="K17" s="204">
        <f t="shared" si="3"/>
        <v>14267.917636655855</v>
      </c>
      <c r="L17" s="204">
        <f t="shared" si="4"/>
        <v>9511.9450911039039</v>
      </c>
      <c r="M17" s="199">
        <f t="shared" si="5"/>
        <v>5621.7705365973961</v>
      </c>
      <c r="N17" s="205">
        <f t="shared" si="6"/>
        <v>-475.50744248985166</v>
      </c>
      <c r="O17" s="201">
        <f t="shared" si="1"/>
        <v>-12333.548878330403</v>
      </c>
      <c r="P17" s="196">
        <f t="shared" si="2"/>
        <v>-4755.1170048914119</v>
      </c>
      <c r="Q17" s="21"/>
      <c r="R17" s="9"/>
      <c r="S17" s="9"/>
    </row>
    <row r="18" spans="1:19" s="6" customFormat="1" ht="13" thickBot="1">
      <c r="A18" s="186"/>
      <c r="B18" s="185"/>
      <c r="C18" s="185"/>
      <c r="D18" s="185"/>
      <c r="E18" s="185"/>
      <c r="G18" s="13">
        <v>11</v>
      </c>
      <c r="H18" s="195"/>
      <c r="I18" s="196">
        <f t="shared" si="0"/>
        <v>0</v>
      </c>
      <c r="J18" s="203">
        <f t="shared" si="7"/>
        <v>23649.073482757081</v>
      </c>
      <c r="K18" s="204">
        <f t="shared" si="3"/>
        <v>14189.444089654249</v>
      </c>
      <c r="L18" s="204">
        <f t="shared" si="4"/>
        <v>9459.6293931028322</v>
      </c>
      <c r="M18" s="199">
        <f t="shared" si="5"/>
        <v>5735.0091632422991</v>
      </c>
      <c r="N18" s="205">
        <f t="shared" si="6"/>
        <v>-491.97724470378466</v>
      </c>
      <c r="O18" s="201">
        <f t="shared" si="1"/>
        <v>5243.0319185385142</v>
      </c>
      <c r="P18" s="196">
        <f t="shared" si="2"/>
        <v>1837.6507022339688</v>
      </c>
      <c r="Q18" s="21"/>
      <c r="R18" s="9"/>
      <c r="S18" s="9"/>
    </row>
    <row r="19" spans="1:19" s="6" customFormat="1" ht="13" thickBot="1">
      <c r="A19" s="185" t="s">
        <v>147</v>
      </c>
      <c r="B19" s="185"/>
      <c r="C19" s="185"/>
      <c r="D19" s="207">
        <v>2950</v>
      </c>
      <c r="E19" s="185"/>
      <c r="G19" s="13">
        <v>12</v>
      </c>
      <c r="H19" s="195"/>
      <c r="I19" s="196">
        <f t="shared" si="0"/>
        <v>0</v>
      </c>
      <c r="J19" s="203">
        <f t="shared" si="7"/>
        <v>23519.003578601918</v>
      </c>
      <c r="K19" s="204">
        <f t="shared" si="3"/>
        <v>14111.40214716115</v>
      </c>
      <c r="L19" s="204">
        <f t="shared" si="4"/>
        <v>9407.6014314407676</v>
      </c>
      <c r="M19" s="199">
        <f t="shared" si="5"/>
        <v>5850.5287414986096</v>
      </c>
      <c r="N19" s="205">
        <f t="shared" si="6"/>
        <v>-509.01749936646542</v>
      </c>
      <c r="O19" s="201">
        <f t="shared" si="1"/>
        <v>5341.5112421321446</v>
      </c>
      <c r="P19" s="196">
        <f t="shared" si="2"/>
        <v>1701.9700948896275</v>
      </c>
      <c r="Q19" s="21"/>
      <c r="R19" s="9"/>
      <c r="S19" s="9"/>
    </row>
    <row r="20" spans="1:19" s="6" customFormat="1" ht="13" thickBot="1">
      <c r="A20" s="185" t="s">
        <v>148</v>
      </c>
      <c r="B20" s="185"/>
      <c r="C20" s="185"/>
      <c r="D20" s="207">
        <f>675+375</f>
        <v>1050</v>
      </c>
      <c r="E20" s="185"/>
      <c r="G20" s="13">
        <v>13</v>
      </c>
      <c r="H20" s="195"/>
      <c r="I20" s="196">
        <f t="shared" si="0"/>
        <v>0</v>
      </c>
      <c r="J20" s="203">
        <f t="shared" si="7"/>
        <v>23389.649058919607</v>
      </c>
      <c r="K20" s="204">
        <f t="shared" si="3"/>
        <v>14033.789435351764</v>
      </c>
      <c r="L20" s="204">
        <f t="shared" si="4"/>
        <v>9355.8596235678433</v>
      </c>
      <c r="M20" s="199">
        <f t="shared" si="5"/>
        <v>5968.3752162917299</v>
      </c>
      <c r="N20" s="205">
        <f t="shared" si="6"/>
        <v>-526.64796482059</v>
      </c>
      <c r="O20" s="201">
        <f t="shared" si="1"/>
        <v>5441.7272514711403</v>
      </c>
      <c r="P20" s="196">
        <f t="shared" si="2"/>
        <v>1576.2745489936185</v>
      </c>
      <c r="Q20" s="21"/>
      <c r="R20" s="9"/>
      <c r="S20" s="9"/>
    </row>
    <row r="21" spans="1:19" s="6" customFormat="1" ht="13" thickBot="1">
      <c r="A21" s="185" t="s">
        <v>149</v>
      </c>
      <c r="B21" s="185"/>
      <c r="C21" s="185"/>
      <c r="D21" s="207">
        <v>375</v>
      </c>
      <c r="E21" s="185"/>
      <c r="G21" s="13">
        <v>14</v>
      </c>
      <c r="H21" s="195"/>
      <c r="I21" s="196">
        <f t="shared" si="0"/>
        <v>0</v>
      </c>
      <c r="J21" s="203">
        <f t="shared" si="7"/>
        <v>23261.005989095549</v>
      </c>
      <c r="K21" s="204">
        <f t="shared" si="3"/>
        <v>13956.603593457328</v>
      </c>
      <c r="L21" s="204">
        <f t="shared" si="4"/>
        <v>9304.4023956382207</v>
      </c>
      <c r="M21" s="199">
        <f t="shared" si="5"/>
        <v>6088.5954580099933</v>
      </c>
      <c r="N21" s="205">
        <f t="shared" si="6"/>
        <v>-544.88908376406619</v>
      </c>
      <c r="O21" s="201">
        <f t="shared" si="1"/>
        <v>5543.7063742459268</v>
      </c>
      <c r="P21" s="196">
        <f t="shared" si="2"/>
        <v>1459.8311530347894</v>
      </c>
      <c r="Q21" s="21"/>
      <c r="R21" s="9"/>
      <c r="S21" s="9"/>
    </row>
    <row r="22" spans="1:19" s="6" customFormat="1" ht="13" thickBot="1">
      <c r="A22" s="185" t="s">
        <v>150</v>
      </c>
      <c r="B22" s="185"/>
      <c r="C22" s="185"/>
      <c r="D22" s="207">
        <v>5902.1906900163967</v>
      </c>
      <c r="E22" s="187"/>
      <c r="G22" s="13">
        <v>15</v>
      </c>
      <c r="H22" s="195"/>
      <c r="I22" s="196">
        <f t="shared" si="0"/>
        <v>0</v>
      </c>
      <c r="J22" s="203">
        <f t="shared" si="7"/>
        <v>23133.070456155525</v>
      </c>
      <c r="K22" s="204">
        <f t="shared" si="3"/>
        <v>13879.842273693315</v>
      </c>
      <c r="L22" s="204">
        <f t="shared" si="4"/>
        <v>9253.2281824622096</v>
      </c>
      <c r="M22" s="199">
        <f t="shared" si="5"/>
        <v>6211.2372811461519</v>
      </c>
      <c r="N22" s="205">
        <f t="shared" si="6"/>
        <v>-563.76200695352156</v>
      </c>
      <c r="O22" s="201">
        <f t="shared" si="1"/>
        <v>5647.4752741926304</v>
      </c>
      <c r="P22" s="196">
        <f t="shared" si="2"/>
        <v>1351.9606796506519</v>
      </c>
      <c r="Q22" s="21"/>
      <c r="R22" s="9"/>
      <c r="S22" s="9"/>
    </row>
    <row r="23" spans="1:19" s="6" customFormat="1" ht="13" thickBot="1">
      <c r="A23" s="185" t="s">
        <v>151</v>
      </c>
      <c r="B23" s="185"/>
      <c r="C23" s="185"/>
      <c r="D23" s="208">
        <f>SUM(D19:$D$22)</f>
        <v>10277.190690016396</v>
      </c>
      <c r="E23" s="185"/>
      <c r="G23" s="13">
        <v>16</v>
      </c>
      <c r="H23" s="195"/>
      <c r="I23" s="196">
        <f t="shared" si="0"/>
        <v>0</v>
      </c>
      <c r="J23" s="203">
        <f t="shared" si="7"/>
        <v>23005.838568646672</v>
      </c>
      <c r="K23" s="204">
        <f t="shared" si="3"/>
        <v>13803.503141188003</v>
      </c>
      <c r="L23" s="204">
        <f t="shared" si="4"/>
        <v>9202.3354274586691</v>
      </c>
      <c r="M23" s="199">
        <f t="shared" si="5"/>
        <v>6336.3494633143537</v>
      </c>
      <c r="N23" s="205">
        <f t="shared" si="6"/>
        <v>-583.28861772881476</v>
      </c>
      <c r="O23" s="201">
        <f t="shared" si="1"/>
        <v>5753.060845585539</v>
      </c>
      <c r="P23" s="196">
        <f t="shared" si="2"/>
        <v>1252.0336599729221</v>
      </c>
      <c r="Q23" s="21"/>
      <c r="R23" s="9"/>
      <c r="S23" s="9"/>
    </row>
    <row r="24" spans="1:19" s="6" customFormat="1" ht="13" thickBot="1">
      <c r="A24" s="185" t="s">
        <v>152</v>
      </c>
      <c r="B24" s="185"/>
      <c r="C24" s="185"/>
      <c r="D24" s="209">
        <v>10</v>
      </c>
      <c r="E24" s="185"/>
      <c r="G24" s="13">
        <v>17</v>
      </c>
      <c r="H24" s="195"/>
      <c r="I24" s="196">
        <f t="shared" si="0"/>
        <v>0</v>
      </c>
      <c r="J24" s="203">
        <f t="shared" si="7"/>
        <v>22879.306456519116</v>
      </c>
      <c r="K24" s="204">
        <f t="shared" si="3"/>
        <v>13727.58387391147</v>
      </c>
      <c r="L24" s="204">
        <f t="shared" si="4"/>
        <v>9151.7225826076465</v>
      </c>
      <c r="M24" s="199">
        <f t="shared" si="5"/>
        <v>6463.9817646501833</v>
      </c>
      <c r="N24" s="205">
        <f t="shared" si="6"/>
        <v>-603.49155738698221</v>
      </c>
      <c r="O24" s="201">
        <f t="shared" si="1"/>
        <v>5860.4902072632012</v>
      </c>
      <c r="P24" s="196">
        <f t="shared" si="2"/>
        <v>1159.4667446484718</v>
      </c>
      <c r="Q24" s="21"/>
      <c r="R24" s="9"/>
      <c r="S24" s="9"/>
    </row>
    <row r="25" spans="1:19" s="6" customFormat="1" ht="13" thickBot="1">
      <c r="A25" s="185"/>
      <c r="B25" s="185"/>
      <c r="C25" s="185"/>
      <c r="D25" s="185"/>
      <c r="E25" s="185"/>
      <c r="G25" s="13">
        <v>18</v>
      </c>
      <c r="H25" s="195"/>
      <c r="I25" s="196">
        <f t="shared" si="0"/>
        <v>0</v>
      </c>
      <c r="J25" s="203">
        <f t="shared" si="7"/>
        <v>22753.470271008264</v>
      </c>
      <c r="K25" s="204">
        <f t="shared" si="3"/>
        <v>13652.082162604958</v>
      </c>
      <c r="L25" s="204">
        <f t="shared" si="4"/>
        <v>9101.3881084033055</v>
      </c>
      <c r="M25" s="199">
        <f t="shared" si="5"/>
        <v>6594.1849476014586</v>
      </c>
      <c r="N25" s="205">
        <f t="shared" si="6"/>
        <v>-624.39425143504468</v>
      </c>
      <c r="O25" s="201">
        <f t="shared" si="1"/>
        <v>5969.7906961664139</v>
      </c>
      <c r="P25" s="196">
        <f t="shared" si="2"/>
        <v>1073.7193306237734</v>
      </c>
      <c r="Q25" s="21"/>
      <c r="R25" s="9"/>
      <c r="S25" s="9"/>
    </row>
    <row r="26" spans="1:19" s="6" customFormat="1" ht="13" thickBot="1">
      <c r="A26" s="185" t="s">
        <v>153</v>
      </c>
      <c r="B26" s="185"/>
      <c r="C26" s="185"/>
      <c r="D26" s="207">
        <v>350</v>
      </c>
      <c r="E26" s="189" t="s">
        <v>154</v>
      </c>
      <c r="G26" s="13">
        <v>19</v>
      </c>
      <c r="H26" s="195"/>
      <c r="I26" s="196">
        <f t="shared" si="0"/>
        <v>0</v>
      </c>
      <c r="J26" s="203">
        <f t="shared" si="7"/>
        <v>22628.326184517719</v>
      </c>
      <c r="K26" s="204">
        <f t="shared" si="3"/>
        <v>13576.995710710631</v>
      </c>
      <c r="L26" s="204">
        <f t="shared" si="4"/>
        <v>9051.3304738070874</v>
      </c>
      <c r="M26" s="199">
        <f t="shared" si="5"/>
        <v>6727.0107971176913</v>
      </c>
      <c r="N26" s="205">
        <f t="shared" si="6"/>
        <v>-646.0209367521129</v>
      </c>
      <c r="O26" s="201">
        <f t="shared" si="1"/>
        <v>6080.9898603655784</v>
      </c>
      <c r="P26" s="196">
        <f t="shared" si="2"/>
        <v>994.29043430504612</v>
      </c>
      <c r="Q26" s="21"/>
      <c r="R26" s="9"/>
      <c r="S26" s="9"/>
    </row>
    <row r="27" spans="1:19" s="6" customFormat="1" ht="13" thickBot="1">
      <c r="A27" s="185"/>
      <c r="B27" s="185"/>
      <c r="C27" s="185"/>
      <c r="D27" s="185"/>
      <c r="E27" s="185"/>
      <c r="G27" s="13">
        <v>20</v>
      </c>
      <c r="H27" s="195"/>
      <c r="I27" s="196">
        <f t="shared" si="0"/>
        <v>-24570.484948972138</v>
      </c>
      <c r="J27" s="203">
        <f t="shared" si="7"/>
        <v>22503.870390502871</v>
      </c>
      <c r="K27" s="204">
        <f t="shared" si="3"/>
        <v>13502.322234301722</v>
      </c>
      <c r="L27" s="204">
        <f t="shared" si="4"/>
        <v>9001.5481562011482</v>
      </c>
      <c r="M27" s="199">
        <f t="shared" si="5"/>
        <v>6862.5121412462076</v>
      </c>
      <c r="N27" s="205">
        <f t="shared" si="6"/>
        <v>-668.39668969228728</v>
      </c>
      <c r="O27" s="201">
        <f t="shared" si="1"/>
        <v>-18376.369497418218</v>
      </c>
      <c r="P27" s="196">
        <f t="shared" si="2"/>
        <v>-2731.5302320084502</v>
      </c>
      <c r="Q27" s="21"/>
      <c r="R27" s="9"/>
      <c r="S27" s="9"/>
    </row>
    <row r="28" spans="1:19" s="6" customFormat="1" ht="13" thickBot="1">
      <c r="A28" s="185" t="s">
        <v>155</v>
      </c>
      <c r="B28" s="185"/>
      <c r="C28" s="185"/>
      <c r="D28" s="8">
        <v>0.21</v>
      </c>
      <c r="E28" s="185"/>
      <c r="G28" s="13">
        <v>21</v>
      </c>
      <c r="H28" s="195"/>
      <c r="I28" s="196">
        <f t="shared" si="0"/>
        <v>0</v>
      </c>
      <c r="J28" s="203">
        <f t="shared" si="7"/>
        <v>22380.099103355107</v>
      </c>
      <c r="K28" s="204">
        <f t="shared" si="3"/>
        <v>13428.059462013063</v>
      </c>
      <c r="L28" s="204">
        <f t="shared" si="4"/>
        <v>8952.039641342044</v>
      </c>
      <c r="M28" s="199">
        <f t="shared" si="5"/>
        <v>7000.7428721431388</v>
      </c>
      <c r="N28" s="205">
        <f t="shared" si="6"/>
        <v>-691.54745516093612</v>
      </c>
      <c r="O28" s="201">
        <f t="shared" si="1"/>
        <v>6309.1954169822029</v>
      </c>
      <c r="P28" s="196">
        <f t="shared" si="2"/>
        <v>852.56517881230297</v>
      </c>
      <c r="Q28" s="21"/>
      <c r="R28" s="9"/>
      <c r="S28" s="9"/>
    </row>
    <row r="29" spans="1:19" s="6" customFormat="1" ht="12">
      <c r="A29" s="186"/>
      <c r="B29" s="185"/>
      <c r="C29" s="185"/>
      <c r="D29" s="185"/>
      <c r="E29" s="185"/>
      <c r="G29" s="13">
        <v>22</v>
      </c>
      <c r="H29" s="195"/>
      <c r="I29" s="196">
        <f t="shared" si="0"/>
        <v>0</v>
      </c>
      <c r="J29" s="203">
        <f t="shared" si="7"/>
        <v>22257.008558286656</v>
      </c>
      <c r="K29" s="204">
        <f t="shared" si="3"/>
        <v>13354.205134971993</v>
      </c>
      <c r="L29" s="204">
        <f t="shared" si="4"/>
        <v>8902.8034233146627</v>
      </c>
      <c r="M29" s="199">
        <f t="shared" si="5"/>
        <v>7141.7579675076331</v>
      </c>
      <c r="N29" s="205">
        <f t="shared" si="6"/>
        <v>-715.50007669806882</v>
      </c>
      <c r="O29" s="201">
        <f t="shared" si="1"/>
        <v>6426.2578908095638</v>
      </c>
      <c r="P29" s="196">
        <f t="shared" si="2"/>
        <v>789.43990703199461</v>
      </c>
      <c r="Q29" s="21"/>
      <c r="R29" s="9"/>
      <c r="S29" s="9"/>
    </row>
    <row r="30" spans="1:19" s="6" customFormat="1" ht="13" thickBot="1">
      <c r="A30" s="188" t="s">
        <v>156</v>
      </c>
      <c r="B30" s="185"/>
      <c r="C30" s="185"/>
      <c r="D30" s="185"/>
      <c r="E30" s="185"/>
      <c r="G30" s="13">
        <v>23</v>
      </c>
      <c r="H30" s="195"/>
      <c r="I30" s="196">
        <f t="shared" si="0"/>
        <v>0</v>
      </c>
      <c r="J30" s="203">
        <f t="shared" si="7"/>
        <v>22134.595011216079</v>
      </c>
      <c r="K30" s="204">
        <f t="shared" si="3"/>
        <v>13280.757006729647</v>
      </c>
      <c r="L30" s="204">
        <f t="shared" si="4"/>
        <v>8853.8380044864316</v>
      </c>
      <c r="M30" s="199">
        <f t="shared" si="5"/>
        <v>7285.6135124478114</v>
      </c>
      <c r="N30" s="205">
        <f t="shared" si="6"/>
        <v>-740.28232760368462</v>
      </c>
      <c r="O30" s="201">
        <f t="shared" si="1"/>
        <v>6545.3311848441272</v>
      </c>
      <c r="P30" s="196">
        <f t="shared" si="2"/>
        <v>730.97052887663142</v>
      </c>
      <c r="Q30" s="21"/>
      <c r="R30" s="9"/>
      <c r="S30" s="9"/>
    </row>
    <row r="31" spans="1:19" s="6" customFormat="1" ht="13" thickBot="1">
      <c r="A31" s="185" t="s">
        <v>157</v>
      </c>
      <c r="B31" s="185"/>
      <c r="C31" s="185"/>
      <c r="D31" s="207">
        <v>1500</v>
      </c>
      <c r="E31" s="185"/>
      <c r="G31" s="13">
        <v>24</v>
      </c>
      <c r="H31" s="195"/>
      <c r="I31" s="196">
        <f t="shared" si="0"/>
        <v>0</v>
      </c>
      <c r="J31" s="203">
        <f t="shared" si="7"/>
        <v>22012.854738654391</v>
      </c>
      <c r="K31" s="204">
        <f t="shared" si="3"/>
        <v>13207.712843192634</v>
      </c>
      <c r="L31" s="204">
        <f t="shared" si="4"/>
        <v>8805.1418954617566</v>
      </c>
      <c r="M31" s="199">
        <f t="shared" si="5"/>
        <v>7432.3667217871716</v>
      </c>
      <c r="N31" s="205">
        <f t="shared" si="6"/>
        <v>-765.92294314118578</v>
      </c>
      <c r="O31" s="201">
        <f t="shared" si="1"/>
        <v>6666.4437786459857</v>
      </c>
      <c r="P31" s="196">
        <f t="shared" si="2"/>
        <v>676.81469112555101</v>
      </c>
      <c r="Q31" s="21"/>
      <c r="R31" s="9"/>
      <c r="S31" s="9"/>
    </row>
    <row r="32" spans="1:19" s="6" customFormat="1" ht="13" thickBot="1">
      <c r="A32" s="185"/>
      <c r="B32" s="185"/>
      <c r="C32" s="185"/>
      <c r="D32" s="185"/>
      <c r="E32" s="185"/>
      <c r="G32" s="22">
        <v>25</v>
      </c>
      <c r="H32" s="210">
        <f>-$D$31*(1+$D$28)*(1+$D$9)^G32</f>
        <v>-4251.7630982563433</v>
      </c>
      <c r="I32" s="211">
        <f t="shared" si="0"/>
        <v>0</v>
      </c>
      <c r="J32" s="212">
        <f t="shared" si="7"/>
        <v>21891.784037591791</v>
      </c>
      <c r="K32" s="213">
        <f t="shared" si="3"/>
        <v>13135.070422555074</v>
      </c>
      <c r="L32" s="213">
        <f t="shared" si="4"/>
        <v>8756.7136150367169</v>
      </c>
      <c r="M32" s="199">
        <f t="shared" si="5"/>
        <v>7582.0759628203105</v>
      </c>
      <c r="N32" s="214">
        <f t="shared" si="6"/>
        <v>-792.4516538561985</v>
      </c>
      <c r="O32" s="201">
        <f t="shared" si="1"/>
        <v>2537.8612107077688</v>
      </c>
      <c r="P32" s="211">
        <f t="shared" si="2"/>
        <v>234.23443367712579</v>
      </c>
      <c r="Q32" s="21"/>
      <c r="R32" s="9"/>
      <c r="S32" s="9"/>
    </row>
    <row r="33" spans="1:19" s="6" customFormat="1" ht="13" thickBot="1">
      <c r="A33" s="188" t="s">
        <v>158</v>
      </c>
      <c r="B33" s="185"/>
      <c r="C33" s="185"/>
      <c r="D33" s="185"/>
      <c r="E33" s="185"/>
      <c r="G33" s="21"/>
      <c r="H33" s="21"/>
      <c r="I33" s="21"/>
      <c r="J33" s="21"/>
      <c r="K33" s="21"/>
      <c r="L33" s="21"/>
      <c r="M33" s="21"/>
      <c r="N33" s="23"/>
      <c r="O33" s="191" t="s">
        <v>159</v>
      </c>
      <c r="P33" s="215">
        <f>SUM(P7:P32)</f>
        <v>4.9737991503207013E-12</v>
      </c>
      <c r="Q33" s="21"/>
      <c r="R33" s="9"/>
      <c r="S33" s="9"/>
    </row>
    <row r="34" spans="1:19" s="6" customFormat="1" ht="13" thickBot="1">
      <c r="A34" s="185" t="s">
        <v>160</v>
      </c>
      <c r="B34" s="185"/>
      <c r="C34" s="185"/>
      <c r="D34" s="206">
        <v>375</v>
      </c>
      <c r="E34" s="185" t="s">
        <v>161</v>
      </c>
      <c r="G34" s="21"/>
      <c r="H34" s="216" t="s">
        <v>162</v>
      </c>
      <c r="I34" s="21"/>
      <c r="J34" s="21"/>
      <c r="K34" s="21"/>
      <c r="L34" s="21"/>
      <c r="M34" s="21"/>
      <c r="N34" s="21"/>
      <c r="O34" s="21"/>
      <c r="P34" s="190"/>
      <c r="Q34" s="21"/>
      <c r="R34" s="9"/>
      <c r="S34" s="9"/>
    </row>
    <row r="35" spans="1:19" s="6" customFormat="1" ht="13" thickBot="1">
      <c r="A35" s="185" t="s">
        <v>163</v>
      </c>
      <c r="B35" s="185"/>
      <c r="C35" s="185"/>
      <c r="D35" s="24">
        <v>0.85</v>
      </c>
      <c r="E35" s="185"/>
      <c r="G35" s="21"/>
      <c r="H35" s="216" t="s">
        <v>164</v>
      </c>
      <c r="I35" s="21"/>
      <c r="J35" s="21"/>
      <c r="K35" s="21"/>
      <c r="L35" s="21"/>
      <c r="M35" s="21"/>
      <c r="N35" s="21"/>
      <c r="O35" s="21"/>
      <c r="P35" s="21"/>
      <c r="Q35" s="21"/>
      <c r="R35" s="9"/>
      <c r="S35" s="9"/>
    </row>
    <row r="36" spans="1:19" s="6" customFormat="1" ht="13" thickBot="1">
      <c r="A36" s="185" t="s">
        <v>165</v>
      </c>
      <c r="B36" s="185"/>
      <c r="C36" s="185"/>
      <c r="D36" s="217">
        <f>$D$34*$D$35*$D$12</f>
        <v>25500</v>
      </c>
      <c r="E36" s="185" t="s">
        <v>166</v>
      </c>
      <c r="G36" s="21"/>
      <c r="H36" s="21"/>
      <c r="I36" s="21"/>
      <c r="J36" s="21"/>
      <c r="K36" s="21"/>
      <c r="L36" s="21"/>
      <c r="M36" s="21"/>
      <c r="N36" s="21"/>
      <c r="O36" s="21"/>
      <c r="P36" s="21"/>
      <c r="Q36" s="21"/>
      <c r="R36" s="9"/>
      <c r="S36" s="9"/>
    </row>
    <row r="37" spans="1:19" s="6" customFormat="1" ht="13" thickBot="1">
      <c r="A37" s="186"/>
      <c r="B37" s="185"/>
      <c r="C37" s="185"/>
      <c r="D37" s="185"/>
      <c r="E37" s="185"/>
      <c r="G37" s="21"/>
      <c r="H37" s="21"/>
      <c r="I37" s="21"/>
      <c r="J37" s="21"/>
      <c r="K37" s="21"/>
      <c r="L37" s="21"/>
      <c r="M37" s="21"/>
      <c r="N37" s="21"/>
      <c r="O37" s="21"/>
      <c r="P37" s="21"/>
      <c r="Q37" s="21"/>
      <c r="R37" s="9"/>
      <c r="S37" s="9"/>
    </row>
    <row r="38" spans="1:19" s="6" customFormat="1" ht="13" thickBot="1">
      <c r="A38" s="185" t="s">
        <v>167</v>
      </c>
      <c r="B38" s="185"/>
      <c r="C38" s="185"/>
      <c r="D38" s="7">
        <v>0.02</v>
      </c>
      <c r="E38" s="185"/>
      <c r="G38" s="21"/>
      <c r="H38" s="21"/>
      <c r="I38" s="21"/>
      <c r="J38" s="21"/>
      <c r="K38" s="21"/>
      <c r="L38" s="21"/>
      <c r="M38" s="21"/>
      <c r="N38" s="21"/>
      <c r="O38" s="21"/>
      <c r="P38" s="21"/>
      <c r="Q38" s="21"/>
      <c r="R38" s="9"/>
      <c r="S38" s="9"/>
    </row>
    <row r="39" spans="1:19" s="6" customFormat="1" ht="13" thickBot="1">
      <c r="A39" s="185" t="s">
        <v>168</v>
      </c>
      <c r="B39" s="185"/>
      <c r="C39" s="185"/>
      <c r="D39" s="7">
        <v>5.4999999999999997E-3</v>
      </c>
      <c r="E39" s="185"/>
      <c r="G39" s="21"/>
      <c r="H39" s="21"/>
      <c r="I39" s="21"/>
      <c r="J39" s="21"/>
      <c r="K39" s="21"/>
      <c r="L39" s="21"/>
      <c r="M39" s="21"/>
      <c r="N39" s="21"/>
      <c r="O39" s="21"/>
      <c r="P39" s="21"/>
      <c r="Q39" s="21"/>
      <c r="R39" s="9"/>
      <c r="S39" s="9"/>
    </row>
    <row r="40" spans="1:19" s="6" customFormat="1" ht="12">
      <c r="A40" s="186"/>
      <c r="B40" s="185"/>
      <c r="C40" s="185"/>
      <c r="D40" s="185"/>
      <c r="E40" s="185"/>
      <c r="G40" s="21"/>
      <c r="H40" s="21"/>
      <c r="I40" s="21"/>
      <c r="J40" s="21"/>
      <c r="K40" s="21"/>
      <c r="L40" s="21"/>
      <c r="M40" s="21"/>
      <c r="N40" s="21"/>
      <c r="O40" s="21"/>
      <c r="P40" s="21"/>
      <c r="Q40" s="21"/>
      <c r="R40" s="9"/>
      <c r="S40" s="9"/>
    </row>
    <row r="41" spans="1:19" s="6" customFormat="1" ht="13" thickBot="1">
      <c r="A41" s="188" t="s">
        <v>169</v>
      </c>
      <c r="B41" s="185"/>
      <c r="C41" s="185"/>
      <c r="D41" s="185"/>
      <c r="E41" s="185"/>
      <c r="G41" s="21"/>
      <c r="H41" s="21"/>
      <c r="I41" s="21"/>
      <c r="J41" s="21"/>
      <c r="K41" s="21"/>
      <c r="L41" s="21"/>
      <c r="M41" s="21"/>
      <c r="N41" s="21"/>
      <c r="O41" s="21"/>
      <c r="P41" s="21"/>
      <c r="Q41" s="21"/>
      <c r="R41" s="9"/>
      <c r="S41" s="9"/>
    </row>
    <row r="42" spans="1:19" s="6" customFormat="1" ht="13" thickBot="1">
      <c r="A42" s="185" t="s">
        <v>170</v>
      </c>
      <c r="B42" s="185"/>
      <c r="C42" s="185"/>
      <c r="D42" s="207">
        <v>0</v>
      </c>
      <c r="E42" s="185"/>
      <c r="G42" s="21"/>
      <c r="H42" s="21"/>
      <c r="I42" s="21"/>
      <c r="J42" s="21"/>
      <c r="K42" s="21"/>
      <c r="L42" s="21"/>
      <c r="M42" s="21"/>
      <c r="N42" s="21"/>
      <c r="O42" s="21"/>
      <c r="P42" s="21"/>
      <c r="Q42" s="21"/>
      <c r="R42" s="9"/>
      <c r="S42" s="9"/>
    </row>
    <row r="43" spans="1:19" s="6" customFormat="1" ht="13" thickBot="1">
      <c r="A43" s="185" t="s">
        <v>171</v>
      </c>
      <c r="B43" s="185"/>
      <c r="C43" s="185"/>
      <c r="D43" s="207">
        <v>0.28000000000000003</v>
      </c>
      <c r="E43" s="189" t="s">
        <v>172</v>
      </c>
      <c r="G43" s="21"/>
      <c r="H43" s="21"/>
      <c r="I43" s="21"/>
      <c r="J43" s="21"/>
      <c r="K43" s="21"/>
      <c r="L43" s="21"/>
      <c r="M43" s="21"/>
      <c r="N43" s="21"/>
      <c r="O43" s="21"/>
      <c r="P43" s="21"/>
      <c r="Q43" s="21"/>
      <c r="R43" s="9"/>
      <c r="S43" s="9"/>
    </row>
    <row r="44" spans="1:19" s="6" customFormat="1" ht="13" thickBot="1">
      <c r="A44" s="185" t="s">
        <v>173</v>
      </c>
      <c r="B44" s="185"/>
      <c r="C44" s="185"/>
      <c r="D44" s="207">
        <v>0.05</v>
      </c>
      <c r="E44" s="189" t="s">
        <v>172</v>
      </c>
      <c r="G44" s="21"/>
      <c r="H44" s="21"/>
      <c r="I44" s="21"/>
      <c r="J44" s="21"/>
      <c r="K44" s="21"/>
      <c r="L44" s="21"/>
      <c r="M44" s="21"/>
      <c r="N44" s="21"/>
      <c r="O44" s="21"/>
      <c r="P44" s="21"/>
      <c r="Q44" s="21"/>
      <c r="R44" s="9"/>
      <c r="S44" s="9"/>
    </row>
    <row r="45" spans="1:19" s="6" customFormat="1" ht="12">
      <c r="A45" s="186"/>
      <c r="B45" s="185"/>
      <c r="C45" s="185"/>
      <c r="D45" s="185"/>
      <c r="E45" s="185"/>
      <c r="G45" s="21"/>
      <c r="H45" s="21"/>
      <c r="I45" s="21"/>
      <c r="J45" s="21"/>
      <c r="K45" s="21"/>
      <c r="L45" s="21"/>
      <c r="M45" s="21"/>
      <c r="N45" s="21"/>
      <c r="O45" s="21"/>
      <c r="P45" s="21"/>
      <c r="Q45" s="21"/>
      <c r="R45" s="9"/>
      <c r="S45" s="9"/>
    </row>
    <row r="46" spans="1:19" thickBot="1">
      <c r="A46" s="188" t="s">
        <v>174</v>
      </c>
      <c r="B46" s="185"/>
      <c r="C46" s="185"/>
      <c r="D46" s="185"/>
      <c r="E46" s="185"/>
      <c r="G46" s="21"/>
      <c r="H46" s="21"/>
      <c r="I46" s="21"/>
      <c r="J46" s="21"/>
      <c r="K46" s="21"/>
      <c r="L46" s="21"/>
      <c r="M46" s="21"/>
      <c r="N46" s="21"/>
      <c r="O46" s="21"/>
      <c r="P46" s="21"/>
      <c r="R46" s="9"/>
    </row>
    <row r="47" spans="1:19" thickBot="1">
      <c r="A47" s="185" t="s">
        <v>175</v>
      </c>
      <c r="B47" s="185"/>
      <c r="C47" s="185"/>
      <c r="D47" s="25">
        <v>25200</v>
      </c>
      <c r="E47" s="185" t="s">
        <v>166</v>
      </c>
    </row>
    <row r="48" spans="1:19" thickBot="1">
      <c r="A48" s="185" t="s">
        <v>176</v>
      </c>
      <c r="B48" s="185"/>
      <c r="C48" s="185"/>
      <c r="D48" s="7">
        <v>0.6</v>
      </c>
      <c r="E48" s="187"/>
    </row>
    <row r="49" spans="1:5" ht="14">
      <c r="A49" s="186"/>
      <c r="B49" s="185"/>
      <c r="C49" s="185"/>
      <c r="D49" s="185"/>
      <c r="E49" s="185"/>
    </row>
    <row r="50" spans="1:5" ht="14">
      <c r="B50" s="1"/>
    </row>
    <row r="51" spans="1:5" ht="14">
      <c r="B51" s="1"/>
    </row>
    <row r="52" spans="1:5" ht="14">
      <c r="B52" s="1"/>
    </row>
    <row r="53" spans="1:5" ht="14">
      <c r="B53" s="1"/>
    </row>
    <row r="54" spans="1:5" ht="14">
      <c r="B54" s="1"/>
    </row>
    <row r="55" spans="1:5" ht="14">
      <c r="B55" s="1"/>
    </row>
    <row r="56" spans="1:5" ht="14">
      <c r="B56" s="1"/>
    </row>
    <row r="57" spans="1:5" ht="14">
      <c r="B57" s="1"/>
    </row>
    <row r="58" spans="1:5" ht="14">
      <c r="B58" s="1"/>
    </row>
    <row r="59" spans="1:5" ht="14">
      <c r="B59" s="1"/>
    </row>
    <row r="60" spans="1:5" ht="14">
      <c r="B60" s="1"/>
    </row>
    <row r="61" spans="1:5" ht="14">
      <c r="B61" s="1"/>
    </row>
    <row r="62" spans="1:5" ht="14">
      <c r="B62" s="1"/>
    </row>
    <row r="63" spans="1:5" ht="14">
      <c r="B63" s="1"/>
    </row>
    <row r="64" spans="1:5" ht="14">
      <c r="B64" s="1"/>
    </row>
    <row r="65" spans="2:2" ht="14">
      <c r="B65" s="1"/>
    </row>
    <row r="66" spans="2:2" ht="14">
      <c r="B66" s="1"/>
    </row>
    <row r="67" spans="2:2" ht="14">
      <c r="B67" s="1"/>
    </row>
    <row r="68" spans="2:2" ht="14">
      <c r="B68" s="1"/>
    </row>
    <row r="69" spans="2:2" ht="14">
      <c r="B69" s="1"/>
    </row>
    <row r="70" spans="2:2" ht="14">
      <c r="B70" s="1"/>
    </row>
    <row r="71" spans="2:2" ht="14">
      <c r="B71" s="1"/>
    </row>
    <row r="72" spans="2:2" ht="14">
      <c r="B72" s="1"/>
    </row>
    <row r="73" spans="2:2" ht="14">
      <c r="B73" s="1"/>
    </row>
    <row r="74" spans="2:2" ht="14">
      <c r="B74" s="1"/>
    </row>
    <row r="75" spans="2:2" ht="14">
      <c r="B75" s="1"/>
    </row>
    <row r="76" spans="2:2" ht="14">
      <c r="B76" s="1"/>
    </row>
    <row r="77" spans="2:2" ht="14">
      <c r="B77" s="1"/>
    </row>
    <row r="78" spans="2:2" ht="14">
      <c r="B78" s="1"/>
    </row>
    <row r="79" spans="2:2" ht="14">
      <c r="B79" s="1"/>
    </row>
    <row r="80" spans="2:2" ht="14">
      <c r="B80" s="1"/>
    </row>
    <row r="81" spans="2:2" ht="14">
      <c r="B81" s="1"/>
    </row>
    <row r="82" spans="2:2" ht="14">
      <c r="B82" s="1"/>
    </row>
    <row r="83" spans="2:2" ht="14">
      <c r="B83" s="1"/>
    </row>
    <row r="84" spans="2:2" ht="14">
      <c r="B84" s="1"/>
    </row>
    <row r="85" spans="2:2" ht="14">
      <c r="B85" s="1"/>
    </row>
    <row r="86" spans="2:2" ht="14">
      <c r="B86" s="1"/>
    </row>
    <row r="87" spans="2:2" ht="14">
      <c r="B87" s="1"/>
    </row>
    <row r="88" spans="2:2" ht="14">
      <c r="B88" s="1"/>
    </row>
    <row r="89" spans="2:2" ht="14">
      <c r="B89" s="1"/>
    </row>
    <row r="90" spans="2:2" ht="14">
      <c r="B90" s="1"/>
    </row>
    <row r="91" spans="2:2" ht="14">
      <c r="B91" s="1"/>
    </row>
    <row r="92" spans="2:2" ht="14">
      <c r="B92" s="1"/>
    </row>
    <row r="93" spans="2:2" ht="14">
      <c r="B93" s="1"/>
    </row>
    <row r="94" spans="2:2" ht="14">
      <c r="B94" s="1"/>
    </row>
    <row r="95" spans="2:2" ht="14">
      <c r="B95" s="1"/>
    </row>
    <row r="96" spans="2:2" ht="14">
      <c r="B96" s="1"/>
    </row>
    <row r="97" spans="2:2" ht="14">
      <c r="B97" s="1"/>
    </row>
    <row r="98" spans="2:2" ht="14">
      <c r="B98" s="1"/>
    </row>
    <row r="99" spans="2:2" ht="14">
      <c r="B99" s="1"/>
    </row>
    <row r="100" spans="2:2" ht="14">
      <c r="B100" s="1"/>
    </row>
    <row r="101" spans="2:2" ht="14">
      <c r="B101" s="1"/>
    </row>
    <row r="102" spans="2:2" ht="14">
      <c r="B102" s="1"/>
    </row>
    <row r="103" spans="2:2" ht="14">
      <c r="B103" s="1"/>
    </row>
    <row r="104" spans="2:2" ht="14">
      <c r="B104" s="1"/>
    </row>
    <row r="105" spans="2:2" ht="14">
      <c r="B105" s="1"/>
    </row>
    <row r="106" spans="2:2" ht="14">
      <c r="B106" s="1"/>
    </row>
    <row r="107" spans="2:2" ht="14">
      <c r="B107" s="1"/>
    </row>
    <row r="108" spans="2:2" ht="14">
      <c r="B108" s="1"/>
    </row>
    <row r="109" spans="2:2" ht="14">
      <c r="B109" s="1"/>
    </row>
    <row r="110" spans="2:2" ht="14">
      <c r="B110" s="1"/>
    </row>
    <row r="111" spans="2:2" ht="14">
      <c r="B111" s="1"/>
    </row>
    <row r="112" spans="2:2" ht="14">
      <c r="B112" s="1"/>
    </row>
    <row r="113" spans="2:9" ht="14">
      <c r="B113" s="1"/>
    </row>
    <row r="114" spans="2:9" ht="14">
      <c r="B114" s="1"/>
    </row>
    <row r="115" spans="2:9" ht="14">
      <c r="B115" s="1"/>
    </row>
    <row r="116" spans="2:9" ht="14">
      <c r="B116" s="1"/>
    </row>
    <row r="117" spans="2:9" ht="14">
      <c r="B117" s="1"/>
    </row>
    <row r="118" spans="2:9" ht="14">
      <c r="B118" s="1"/>
    </row>
    <row r="119" spans="2:9" ht="14">
      <c r="B119" s="1"/>
      <c r="I119" s="26"/>
    </row>
    <row r="120" spans="2:9" ht="14">
      <c r="B120" s="1"/>
    </row>
    <row r="121" spans="2:9" ht="14">
      <c r="B121" s="1"/>
    </row>
    <row r="122" spans="2:9" ht="14">
      <c r="B122" s="1"/>
    </row>
    <row r="123" spans="2:9" ht="14">
      <c r="B123" s="1"/>
    </row>
    <row r="124" spans="2:9" ht="14">
      <c r="B124" s="1"/>
    </row>
    <row r="125" spans="2:9" ht="14">
      <c r="B125" s="1"/>
    </row>
    <row r="126" spans="2:9" ht="14">
      <c r="B126" s="1"/>
    </row>
    <row r="127" spans="2:9" ht="14">
      <c r="B127" s="1"/>
    </row>
    <row r="128" spans="2:9" ht="14">
      <c r="B128" s="1"/>
    </row>
    <row r="129" spans="2:2" ht="14">
      <c r="B129" s="1"/>
    </row>
    <row r="130" spans="2:2" ht="14">
      <c r="B130" s="1"/>
    </row>
    <row r="131" spans="2:2" ht="14">
      <c r="B131" s="1"/>
    </row>
    <row r="132" spans="2:2" ht="14">
      <c r="B132" s="1"/>
    </row>
    <row r="133" spans="2:2" ht="14">
      <c r="B133" s="1"/>
    </row>
    <row r="134" spans="2:2" ht="14">
      <c r="B134" s="1"/>
    </row>
    <row r="135" spans="2:2" ht="14">
      <c r="B135" s="1"/>
    </row>
    <row r="136" spans="2:2" ht="14">
      <c r="B136" s="1"/>
    </row>
    <row r="137" spans="2:2" ht="14">
      <c r="B137" s="1"/>
    </row>
    <row r="138" spans="2:2" ht="14">
      <c r="B138" s="1"/>
    </row>
    <row r="139" spans="2:2" ht="14">
      <c r="B139" s="1"/>
    </row>
    <row r="140" spans="2:2" ht="14">
      <c r="B140" s="1"/>
    </row>
    <row r="141" spans="2:2" ht="14">
      <c r="B141" s="1"/>
    </row>
    <row r="142" spans="2:2" ht="14">
      <c r="B142" s="1"/>
    </row>
    <row r="143" spans="2:2" ht="14">
      <c r="B143" s="1"/>
    </row>
    <row r="144" spans="2:2" ht="14">
      <c r="B144" s="1"/>
    </row>
    <row r="145" spans="2:2" ht="14">
      <c r="B145" s="1"/>
    </row>
    <row r="146" spans="2:2" ht="14">
      <c r="B146" s="1"/>
    </row>
    <row r="147" spans="2:2" ht="14">
      <c r="B147" s="1"/>
    </row>
    <row r="148" spans="2:2" ht="14">
      <c r="B148" s="1"/>
    </row>
    <row r="149" spans="2:2" ht="14">
      <c r="B149" s="1"/>
    </row>
    <row r="150" spans="2:2" ht="14">
      <c r="B150" s="1"/>
    </row>
    <row r="151" spans="2:2" ht="14">
      <c r="B151" s="1"/>
    </row>
    <row r="152" spans="2:2" ht="14">
      <c r="B152" s="1"/>
    </row>
    <row r="153" spans="2:2" ht="14">
      <c r="B153" s="1"/>
    </row>
    <row r="154" spans="2:2" ht="14">
      <c r="B154" s="1"/>
    </row>
    <row r="155" spans="2:2" ht="14">
      <c r="B155" s="1"/>
    </row>
    <row r="156" spans="2:2" ht="14">
      <c r="B156" s="1"/>
    </row>
    <row r="157" spans="2:2" ht="14">
      <c r="B157" s="1"/>
    </row>
    <row r="158" spans="2:2" ht="14">
      <c r="B158" s="1"/>
    </row>
    <row r="159" spans="2:2" ht="14">
      <c r="B159" s="1"/>
    </row>
    <row r="160" spans="2:2" ht="14">
      <c r="B160" s="1"/>
    </row>
    <row r="161" spans="2:2" ht="14">
      <c r="B161" s="1"/>
    </row>
    <row r="162" spans="2:2" ht="14">
      <c r="B162" s="1"/>
    </row>
    <row r="163" spans="2:2" ht="14">
      <c r="B163" s="1"/>
    </row>
    <row r="164" spans="2:2" ht="14">
      <c r="B164" s="1"/>
    </row>
    <row r="165" spans="2:2" ht="14">
      <c r="B165" s="1"/>
    </row>
    <row r="166" spans="2:2" ht="14">
      <c r="B166" s="1"/>
    </row>
    <row r="167" spans="2:2" ht="14">
      <c r="B167" s="1"/>
    </row>
    <row r="168" spans="2:2" ht="14">
      <c r="B168" s="1"/>
    </row>
    <row r="169" spans="2:2" ht="14">
      <c r="B169" s="1"/>
    </row>
    <row r="170" spans="2:2" ht="14">
      <c r="B170" s="1"/>
    </row>
    <row r="171" spans="2:2" ht="14">
      <c r="B171" s="1"/>
    </row>
    <row r="172" spans="2:2" ht="14">
      <c r="B172" s="1"/>
    </row>
    <row r="173" spans="2:2" ht="14">
      <c r="B173" s="1"/>
    </row>
    <row r="174" spans="2:2" ht="14">
      <c r="B174" s="1"/>
    </row>
    <row r="175" spans="2:2" ht="14">
      <c r="B175" s="1"/>
    </row>
    <row r="176" spans="2:2" ht="14">
      <c r="B176" s="1"/>
    </row>
    <row r="177" spans="2:2" ht="14">
      <c r="B177" s="1"/>
    </row>
    <row r="178" spans="2:2" ht="14">
      <c r="B178" s="1"/>
    </row>
    <row r="179" spans="2:2" ht="14">
      <c r="B179" s="1"/>
    </row>
    <row r="180" spans="2:2" ht="14">
      <c r="B180" s="1"/>
    </row>
    <row r="181" spans="2:2" ht="14">
      <c r="B181" s="1"/>
    </row>
    <row r="182" spans="2:2" ht="14">
      <c r="B182" s="1"/>
    </row>
    <row r="183" spans="2:2" ht="14">
      <c r="B183" s="1"/>
    </row>
    <row r="184" spans="2:2" ht="14">
      <c r="B184" s="1"/>
    </row>
    <row r="185" spans="2:2" ht="14">
      <c r="B185" s="1"/>
    </row>
    <row r="186" spans="2:2" ht="14">
      <c r="B186" s="1"/>
    </row>
    <row r="187" spans="2:2" ht="14">
      <c r="B187" s="1"/>
    </row>
    <row r="188" spans="2:2" ht="14">
      <c r="B188" s="1"/>
    </row>
    <row r="189" spans="2:2" ht="14">
      <c r="B189" s="1"/>
    </row>
    <row r="190" spans="2:2" ht="14">
      <c r="B190" s="1"/>
    </row>
    <row r="191" spans="2:2" ht="14">
      <c r="B191" s="1"/>
    </row>
    <row r="192" spans="2:2" ht="14">
      <c r="B192" s="1"/>
    </row>
    <row r="193" spans="2:21" ht="14">
      <c r="B193" s="1"/>
    </row>
    <row r="194" spans="2:21" ht="14">
      <c r="B194" s="1"/>
    </row>
    <row r="195" spans="2:21" ht="14">
      <c r="B195" s="1"/>
    </row>
    <row r="196" spans="2:21" ht="14">
      <c r="B196" s="1"/>
    </row>
    <row r="197" spans="2:21" ht="14">
      <c r="B197" s="1"/>
    </row>
    <row r="198" spans="2:21" ht="14">
      <c r="B198" s="1"/>
    </row>
    <row r="199" spans="2:21" ht="14">
      <c r="B199" s="1"/>
    </row>
    <row r="200" spans="2:21" ht="14">
      <c r="B200" s="1"/>
    </row>
    <row r="201" spans="2:21" ht="14">
      <c r="B201" s="1"/>
    </row>
    <row r="202" spans="2:21" ht="14">
      <c r="B202" s="1"/>
      <c r="Q202" s="27"/>
      <c r="S202" s="28"/>
      <c r="T202" s="29"/>
      <c r="U202" s="29"/>
    </row>
    <row r="203" spans="2:21" ht="14">
      <c r="B203" s="1"/>
      <c r="I203" s="27"/>
      <c r="J203" s="27"/>
      <c r="K203" s="27"/>
      <c r="L203" s="27"/>
      <c r="M203" s="27"/>
      <c r="N203" s="27"/>
      <c r="O203" s="27"/>
      <c r="P203" s="27"/>
    </row>
    <row r="204" spans="2:21" ht="14">
      <c r="B204" s="1"/>
      <c r="Q204" s="27"/>
      <c r="S204" s="28"/>
      <c r="T204" s="29"/>
      <c r="U204" s="29"/>
    </row>
    <row r="205" spans="2:21" ht="14">
      <c r="B205" s="1"/>
      <c r="I205" s="27"/>
      <c r="J205" s="27"/>
      <c r="K205" s="27"/>
      <c r="L205" s="27"/>
      <c r="M205" s="27"/>
      <c r="N205" s="27"/>
      <c r="O205" s="27"/>
      <c r="P205" s="27"/>
    </row>
    <row r="206" spans="2:21" ht="14">
      <c r="B206" s="1"/>
    </row>
    <row r="207" spans="2:21" ht="14">
      <c r="B207" s="1"/>
    </row>
    <row r="208" spans="2:21" ht="14">
      <c r="B208" s="1"/>
    </row>
    <row r="209" spans="1:21" ht="14">
      <c r="B209" s="1"/>
    </row>
    <row r="210" spans="1:21" ht="14">
      <c r="B210" s="1"/>
    </row>
    <row r="211" spans="1:21" ht="14">
      <c r="B211" s="1"/>
    </row>
    <row r="212" spans="1:21" ht="14">
      <c r="B212" s="1"/>
      <c r="Q212" s="27"/>
      <c r="S212" s="28"/>
      <c r="T212" s="29"/>
      <c r="U212" s="29"/>
    </row>
    <row r="213" spans="1:21" ht="14">
      <c r="B213" s="1"/>
      <c r="I213" s="27"/>
      <c r="J213" s="27"/>
      <c r="K213" s="27"/>
      <c r="L213" s="27"/>
      <c r="M213" s="27"/>
      <c r="N213" s="27"/>
      <c r="O213" s="27"/>
      <c r="P213" s="27"/>
    </row>
    <row r="214" spans="1:21" s="29" customFormat="1" ht="14">
      <c r="A214" s="1"/>
      <c r="B214" s="1"/>
      <c r="C214" s="1"/>
      <c r="D214" s="1"/>
      <c r="E214" s="1"/>
      <c r="F214" s="1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4"/>
      <c r="S214" s="4"/>
      <c r="T214" s="1"/>
      <c r="U214" s="1"/>
    </row>
    <row r="215" spans="1:21" ht="14">
      <c r="B215" s="1"/>
    </row>
    <row r="216" spans="1:21" s="29" customFormat="1" ht="14">
      <c r="A216" s="1"/>
      <c r="B216" s="1"/>
      <c r="C216" s="1"/>
      <c r="D216" s="1"/>
      <c r="E216" s="1"/>
      <c r="F216" s="1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4"/>
      <c r="S216" s="4"/>
      <c r="T216" s="1"/>
      <c r="U216" s="1"/>
    </row>
    <row r="217" spans="1:21" ht="14">
      <c r="B217" s="1"/>
    </row>
    <row r="218" spans="1:21" ht="14">
      <c r="B218" s="1"/>
      <c r="Q218" s="27"/>
      <c r="S218" s="28"/>
      <c r="T218" s="29"/>
      <c r="U218" s="29"/>
    </row>
    <row r="219" spans="1:21" ht="14">
      <c r="B219" s="1"/>
      <c r="I219" s="27"/>
      <c r="J219" s="27"/>
      <c r="K219" s="27"/>
      <c r="L219" s="27"/>
      <c r="M219" s="27"/>
      <c r="N219" s="27"/>
      <c r="O219" s="27"/>
      <c r="P219" s="27"/>
    </row>
    <row r="220" spans="1:21" ht="14">
      <c r="B220" s="1"/>
    </row>
    <row r="224" spans="1:21" s="29" customFormat="1">
      <c r="A224" s="1"/>
      <c r="B224"/>
      <c r="C224" s="1"/>
      <c r="D224" s="1"/>
      <c r="E224" s="1"/>
      <c r="F224" s="1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27"/>
      <c r="R224" s="4"/>
      <c r="S224" s="28"/>
    </row>
    <row r="225" spans="1:21">
      <c r="I225" s="27"/>
      <c r="J225" s="27"/>
      <c r="K225" s="27"/>
      <c r="L225" s="27"/>
      <c r="M225" s="27"/>
      <c r="N225" s="27"/>
      <c r="O225" s="27"/>
      <c r="P225" s="27"/>
    </row>
    <row r="230" spans="1:21" s="29" customFormat="1">
      <c r="A230" s="1"/>
      <c r="B230"/>
      <c r="C230" s="1"/>
      <c r="D230" s="1"/>
      <c r="E230" s="1"/>
      <c r="F230" s="1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4"/>
      <c r="S230" s="4"/>
      <c r="T230" s="1"/>
      <c r="U230" s="1"/>
    </row>
    <row r="236" spans="1:21" s="29" customFormat="1">
      <c r="A236" s="1"/>
      <c r="B236"/>
      <c r="C236" s="1"/>
      <c r="D236" s="1"/>
      <c r="E236" s="1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4"/>
      <c r="S236" s="4"/>
      <c r="T236" s="1"/>
      <c r="U236" s="1"/>
    </row>
    <row r="237" spans="1:21">
      <c r="G237" s="27"/>
      <c r="R237" s="28"/>
    </row>
  </sheetData>
  <mergeCells count="2">
    <mergeCell ref="H5:I5"/>
    <mergeCell ref="J5:M5"/>
  </mergeCells>
  <conditionalFormatting sqref="J9:J32">
    <cfRule type="cellIs" dxfId="0" priority="1" operator="notEqual">
      <formula>$K9+$L9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AA2F86-3765-4457-98B5-994D296AFF16}">
  <dimension ref="A1:Y146"/>
  <sheetViews>
    <sheetView workbookViewId="0">
      <selection activeCell="G2" sqref="G2"/>
    </sheetView>
  </sheetViews>
  <sheetFormatPr baseColWidth="10" defaultColWidth="8.6640625" defaultRowHeight="15"/>
  <cols>
    <col min="2" max="2" width="13.1640625" style="31" customWidth="1"/>
    <col min="3" max="3" width="10.5" customWidth="1"/>
    <col min="4" max="4" width="10.5" style="34" customWidth="1"/>
    <col min="5" max="5" width="10.5" customWidth="1"/>
    <col min="6" max="6" width="2.5" style="34" customWidth="1"/>
    <col min="7" max="7" width="13.5" style="35" bestFit="1" customWidth="1"/>
    <col min="8" max="8" width="10.5" style="34" customWidth="1"/>
    <col min="9" max="9" width="10.5" customWidth="1"/>
    <col min="10" max="10" width="10.5" style="34" customWidth="1"/>
    <col min="11" max="11" width="10.5" customWidth="1"/>
    <col min="12" max="12" width="10.5" style="34" customWidth="1"/>
    <col min="13" max="13" width="10.5" customWidth="1"/>
    <col min="14" max="14" width="10.5" style="34" customWidth="1"/>
    <col min="15" max="15" width="10.5" customWidth="1"/>
    <col min="16" max="16" width="10.5" style="34" customWidth="1"/>
    <col min="17" max="17" width="10.5" customWidth="1"/>
    <col min="18" max="18" width="10.5" style="34" customWidth="1"/>
    <col min="19" max="19" width="10.5" customWidth="1"/>
    <col min="20" max="20" width="10.5" style="34" customWidth="1"/>
    <col min="21" max="21" width="10.5" customWidth="1"/>
    <col min="22" max="22" width="10.5" style="34" customWidth="1"/>
    <col min="23" max="23" width="10.5" customWidth="1"/>
    <col min="24" max="24" width="8.6640625" style="34"/>
  </cols>
  <sheetData>
    <row r="1" spans="1:25">
      <c r="A1" s="30" t="s">
        <v>177</v>
      </c>
      <c r="C1" s="32"/>
      <c r="D1" s="33"/>
    </row>
    <row r="2" spans="1:25" s="34" customFormat="1" ht="14.75" customHeight="1">
      <c r="A2" s="36"/>
      <c r="B2" s="37"/>
      <c r="C2" s="38"/>
      <c r="D2" s="38"/>
      <c r="E2" s="39"/>
      <c r="G2" s="39" t="s">
        <v>178</v>
      </c>
      <c r="I2"/>
      <c r="K2"/>
      <c r="M2"/>
      <c r="O2"/>
      <c r="Q2"/>
      <c r="S2"/>
      <c r="U2"/>
      <c r="W2"/>
      <c r="Y2"/>
    </row>
    <row r="3" spans="1:25" ht="14.75" customHeight="1">
      <c r="A3" s="263">
        <v>2013</v>
      </c>
      <c r="B3" s="40" t="s">
        <v>179</v>
      </c>
      <c r="C3" s="41">
        <v>136.52000000000001</v>
      </c>
      <c r="D3" s="42">
        <v>-5.0000000000000001E-4</v>
      </c>
      <c r="E3" s="43"/>
      <c r="F3" s="44"/>
    </row>
    <row r="4" spans="1:25" ht="14.75" customHeight="1">
      <c r="A4" s="264"/>
      <c r="B4" s="45" t="s">
        <v>180</v>
      </c>
      <c r="C4" s="46">
        <v>136.83000000000001</v>
      </c>
      <c r="D4" s="47">
        <f t="shared" ref="D4:D67" si="0">C4/C3-1</f>
        <v>2.270729563433882E-3</v>
      </c>
      <c r="E4" s="43"/>
    </row>
    <row r="5" spans="1:25" ht="14.75" customHeight="1">
      <c r="A5" s="264"/>
      <c r="B5" s="45" t="s">
        <v>181</v>
      </c>
      <c r="C5" s="46">
        <v>137.09</v>
      </c>
      <c r="D5" s="47">
        <f t="shared" si="0"/>
        <v>1.9001680917927199E-3</v>
      </c>
      <c r="E5" s="43"/>
    </row>
    <row r="6" spans="1:25" ht="14.75" customHeight="1">
      <c r="A6" s="264"/>
      <c r="B6" s="45" t="s">
        <v>182</v>
      </c>
      <c r="C6" s="46">
        <v>137.08000000000001</v>
      </c>
      <c r="D6" s="47">
        <f t="shared" si="0"/>
        <v>-7.2944780800887621E-5</v>
      </c>
      <c r="E6" s="43"/>
    </row>
    <row r="7" spans="1:25" ht="14.75" customHeight="1">
      <c r="A7" s="264"/>
      <c r="B7" s="45" t="s">
        <v>183</v>
      </c>
      <c r="C7" s="46">
        <v>137.44999999999999</v>
      </c>
      <c r="D7" s="47">
        <f t="shared" si="0"/>
        <v>2.6991537788150222E-3</v>
      </c>
      <c r="E7" s="43"/>
    </row>
    <row r="8" spans="1:25" ht="14.75" customHeight="1">
      <c r="A8" s="264"/>
      <c r="B8" s="45" t="s">
        <v>184</v>
      </c>
      <c r="C8" s="46">
        <v>137.66999999999999</v>
      </c>
      <c r="D8" s="47">
        <f t="shared" si="0"/>
        <v>1.6005820298290452E-3</v>
      </c>
      <c r="E8" s="43"/>
    </row>
    <row r="9" spans="1:25" ht="14.75" customHeight="1">
      <c r="A9" s="264"/>
      <c r="B9" s="45" t="s">
        <v>185</v>
      </c>
      <c r="C9" s="46">
        <v>137.72999999999999</v>
      </c>
      <c r="D9" s="47">
        <f t="shared" si="0"/>
        <v>4.3582479843107258E-4</v>
      </c>
      <c r="E9" s="43"/>
    </row>
    <row r="10" spans="1:25" ht="14.75" customHeight="1">
      <c r="A10" s="264"/>
      <c r="B10" s="45" t="s">
        <v>186</v>
      </c>
      <c r="C10" s="46">
        <v>137.54</v>
      </c>
      <c r="D10" s="47">
        <f t="shared" si="0"/>
        <v>-1.3795106367530119E-3</v>
      </c>
      <c r="E10" s="43"/>
    </row>
    <row r="11" spans="1:25" ht="14.75" customHeight="1">
      <c r="A11" s="264"/>
      <c r="B11" s="45" t="s">
        <v>187</v>
      </c>
      <c r="C11" s="46">
        <v>137.44999999999999</v>
      </c>
      <c r="D11" s="47">
        <f t="shared" si="0"/>
        <v>-6.5435509669919956E-4</v>
      </c>
      <c r="E11" s="43"/>
    </row>
    <row r="12" spans="1:25" ht="14.75" customHeight="1">
      <c r="A12" s="264"/>
      <c r="B12" s="45" t="s">
        <v>188</v>
      </c>
      <c r="C12" s="46">
        <v>137.65</v>
      </c>
      <c r="D12" s="47">
        <f t="shared" si="0"/>
        <v>1.4550745725718794E-3</v>
      </c>
      <c r="E12" s="43"/>
    </row>
    <row r="13" spans="1:25" ht="14.75" customHeight="1">
      <c r="A13" s="264"/>
      <c r="B13" s="45" t="s">
        <v>189</v>
      </c>
      <c r="C13" s="46">
        <v>137.80000000000001</v>
      </c>
      <c r="D13" s="47">
        <f t="shared" si="0"/>
        <v>1.0897203051216664E-3</v>
      </c>
      <c r="E13" s="43"/>
    </row>
    <row r="14" spans="1:25" ht="14.75" customHeight="1">
      <c r="A14" s="265"/>
      <c r="B14" s="48" t="s">
        <v>190</v>
      </c>
      <c r="C14" s="49">
        <v>137.97</v>
      </c>
      <c r="D14" s="50">
        <f t="shared" si="0"/>
        <v>1.2336719883889735E-3</v>
      </c>
      <c r="E14" s="51">
        <f>C14/136.59-1</f>
        <v>1.0103228640456763E-2</v>
      </c>
      <c r="G14" s="52">
        <f>1+E14</f>
        <v>1.0101032286404568</v>
      </c>
    </row>
    <row r="15" spans="1:25" ht="14.75" customHeight="1">
      <c r="A15" s="263">
        <v>2014</v>
      </c>
      <c r="B15" s="40" t="s">
        <v>179</v>
      </c>
      <c r="C15" s="43">
        <v>138.22</v>
      </c>
      <c r="D15" s="53">
        <f t="shared" si="0"/>
        <v>1.8119881133580318E-3</v>
      </c>
    </row>
    <row r="16" spans="1:25" ht="14.75" customHeight="1">
      <c r="A16" s="264"/>
      <c r="B16" s="45" t="s">
        <v>180</v>
      </c>
      <c r="C16" s="43">
        <v>138.43</v>
      </c>
      <c r="D16" s="54">
        <f t="shared" si="0"/>
        <v>1.5193170308205328E-3</v>
      </c>
    </row>
    <row r="17" spans="1:7" ht="14.75" customHeight="1">
      <c r="A17" s="264"/>
      <c r="B17" s="45" t="s">
        <v>181</v>
      </c>
      <c r="C17" s="43">
        <v>138.49</v>
      </c>
      <c r="D17" s="54">
        <f t="shared" si="0"/>
        <v>4.3343205952472985E-4</v>
      </c>
    </row>
    <row r="18" spans="1:7" ht="14.75" customHeight="1">
      <c r="A18" s="264"/>
      <c r="B18" s="45" t="s">
        <v>182</v>
      </c>
      <c r="C18" s="43">
        <v>138</v>
      </c>
      <c r="D18" s="54">
        <f t="shared" si="0"/>
        <v>-3.5381616001155525E-3</v>
      </c>
    </row>
    <row r="19" spans="1:7" ht="14.75" customHeight="1">
      <c r="A19" s="264"/>
      <c r="B19" s="45" t="s">
        <v>183</v>
      </c>
      <c r="C19" s="43">
        <v>137.80000000000001</v>
      </c>
      <c r="D19" s="54">
        <f t="shared" si="0"/>
        <v>-1.4492753623187582E-3</v>
      </c>
    </row>
    <row r="20" spans="1:7" ht="14.75" customHeight="1">
      <c r="A20" s="264"/>
      <c r="B20" s="45" t="s">
        <v>184</v>
      </c>
      <c r="C20" s="43">
        <v>137.87</v>
      </c>
      <c r="D20" s="54">
        <f t="shared" si="0"/>
        <v>5.0798258345419178E-4</v>
      </c>
    </row>
    <row r="21" spans="1:7" ht="14.75" customHeight="1">
      <c r="A21" s="264"/>
      <c r="B21" s="45" t="s">
        <v>185</v>
      </c>
      <c r="C21" s="43">
        <v>138.03</v>
      </c>
      <c r="D21" s="54">
        <f t="shared" si="0"/>
        <v>1.1605135272356737E-3</v>
      </c>
    </row>
    <row r="22" spans="1:7" ht="14.75" customHeight="1">
      <c r="A22" s="264"/>
      <c r="B22" s="45" t="s">
        <v>186</v>
      </c>
      <c r="C22" s="43">
        <v>137.56</v>
      </c>
      <c r="D22" s="54">
        <f t="shared" si="0"/>
        <v>-3.4050568716945673E-3</v>
      </c>
    </row>
    <row r="23" spans="1:7" ht="14.75" customHeight="1">
      <c r="A23" s="264"/>
      <c r="B23" s="45" t="s">
        <v>187</v>
      </c>
      <c r="C23" s="43">
        <v>137.47999999999999</v>
      </c>
      <c r="D23" s="54">
        <f t="shared" si="0"/>
        <v>-5.8156440825829492E-4</v>
      </c>
    </row>
    <row r="24" spans="1:7" ht="14.75" customHeight="1">
      <c r="A24" s="264"/>
      <c r="B24" s="45" t="s">
        <v>188</v>
      </c>
      <c r="C24" s="43">
        <v>137.78</v>
      </c>
      <c r="D24" s="54">
        <f t="shared" si="0"/>
        <v>2.1821355833575584E-3</v>
      </c>
    </row>
    <row r="25" spans="1:7" ht="14.75" customHeight="1">
      <c r="A25" s="264"/>
      <c r="B25" s="45" t="s">
        <v>189</v>
      </c>
      <c r="C25" s="43">
        <v>137.78</v>
      </c>
      <c r="D25" s="54">
        <f t="shared" si="0"/>
        <v>0</v>
      </c>
    </row>
    <row r="26" spans="1:7" ht="16">
      <c r="A26" s="265"/>
      <c r="B26" s="48" t="s">
        <v>190</v>
      </c>
      <c r="C26" s="55">
        <v>137.94999999999999</v>
      </c>
      <c r="D26" s="50">
        <f t="shared" si="0"/>
        <v>1.2338510669180902E-3</v>
      </c>
      <c r="E26" s="56">
        <f>C26/C14-1</f>
        <v>-1.4495904906874912E-4</v>
      </c>
      <c r="G26" s="52">
        <f>1+E26</f>
        <v>0.99985504095093125</v>
      </c>
    </row>
    <row r="27" spans="1:7" ht="16">
      <c r="A27" s="263">
        <v>2015</v>
      </c>
      <c r="B27" s="40" t="s">
        <v>179</v>
      </c>
      <c r="C27" s="43">
        <v>138.24</v>
      </c>
      <c r="D27" s="53">
        <f t="shared" si="0"/>
        <v>2.1022109459951643E-3</v>
      </c>
    </row>
    <row r="28" spans="1:7" ht="16">
      <c r="A28" s="264"/>
      <c r="B28" s="45" t="s">
        <v>180</v>
      </c>
      <c r="C28" s="43">
        <v>138.62</v>
      </c>
      <c r="D28" s="54">
        <f t="shared" si="0"/>
        <v>2.7488425925925597E-3</v>
      </c>
    </row>
    <row r="29" spans="1:7" ht="16">
      <c r="A29" s="264"/>
      <c r="B29" s="45" t="s">
        <v>181</v>
      </c>
      <c r="C29" s="43">
        <v>138.4</v>
      </c>
      <c r="D29" s="54">
        <f t="shared" si="0"/>
        <v>-1.5870725725003476E-3</v>
      </c>
    </row>
    <row r="30" spans="1:7" ht="16">
      <c r="A30" s="264"/>
      <c r="B30" s="45" t="s">
        <v>182</v>
      </c>
      <c r="C30" s="43">
        <v>138.94</v>
      </c>
      <c r="D30" s="54">
        <f t="shared" si="0"/>
        <v>3.9017341040461506E-3</v>
      </c>
    </row>
    <row r="31" spans="1:7" ht="16">
      <c r="A31" s="264"/>
      <c r="B31" s="45" t="s">
        <v>183</v>
      </c>
      <c r="C31" s="43">
        <v>138.99</v>
      </c>
      <c r="D31" s="54">
        <f t="shared" si="0"/>
        <v>3.5986756873485071E-4</v>
      </c>
    </row>
    <row r="32" spans="1:7" ht="16">
      <c r="A32" s="264"/>
      <c r="B32" s="45" t="s">
        <v>184</v>
      </c>
      <c r="C32" s="43">
        <v>139.22999999999999</v>
      </c>
      <c r="D32" s="54">
        <f t="shared" si="0"/>
        <v>1.7267429311460525E-3</v>
      </c>
    </row>
    <row r="33" spans="1:7" ht="16">
      <c r="A33" s="264"/>
      <c r="B33" s="45" t="s">
        <v>185</v>
      </c>
      <c r="C33" s="43">
        <v>139.28</v>
      </c>
      <c r="D33" s="54">
        <f t="shared" si="0"/>
        <v>3.5911800617682843E-4</v>
      </c>
    </row>
    <row r="34" spans="1:7" ht="16">
      <c r="A34" s="264"/>
      <c r="B34" s="45" t="s">
        <v>186</v>
      </c>
      <c r="C34" s="43">
        <v>139.61000000000001</v>
      </c>
      <c r="D34" s="54">
        <f t="shared" si="0"/>
        <v>2.3693279724297245E-3</v>
      </c>
    </row>
    <row r="35" spans="1:7" ht="16">
      <c r="A35" s="264"/>
      <c r="B35" s="45" t="s">
        <v>187</v>
      </c>
      <c r="C35" s="43">
        <v>139.94</v>
      </c>
      <c r="D35" s="54">
        <f t="shared" si="0"/>
        <v>2.3637275266814584E-3</v>
      </c>
    </row>
    <row r="36" spans="1:7" ht="16">
      <c r="A36" s="264"/>
      <c r="B36" s="45" t="s">
        <v>188</v>
      </c>
      <c r="C36" s="43">
        <v>140.52000000000001</v>
      </c>
      <c r="D36" s="54">
        <f t="shared" si="0"/>
        <v>4.1446334143204755E-3</v>
      </c>
    </row>
    <row r="37" spans="1:7" ht="16">
      <c r="A37" s="264"/>
      <c r="B37" s="45" t="s">
        <v>189</v>
      </c>
      <c r="C37" s="43">
        <v>140.52000000000001</v>
      </c>
      <c r="D37" s="54">
        <f t="shared" si="0"/>
        <v>0</v>
      </c>
    </row>
    <row r="38" spans="1:7" ht="16">
      <c r="A38" s="265"/>
      <c r="B38" s="48" t="s">
        <v>190</v>
      </c>
      <c r="C38" s="55">
        <v>140.46</v>
      </c>
      <c r="D38" s="50">
        <f t="shared" si="0"/>
        <v>-4.2698548249364698E-4</v>
      </c>
      <c r="E38" s="56">
        <f>C38/C26-1</f>
        <v>1.8194998187749389E-2</v>
      </c>
      <c r="G38" s="52">
        <f>1+E38</f>
        <v>1.0181949981877494</v>
      </c>
    </row>
    <row r="39" spans="1:7" ht="16">
      <c r="A39" s="263">
        <v>2016</v>
      </c>
      <c r="B39" s="40" t="s">
        <v>179</v>
      </c>
      <c r="C39" s="43">
        <v>140.72999999999999</v>
      </c>
      <c r="D39" s="53">
        <f t="shared" si="0"/>
        <v>1.9222554463902419E-3</v>
      </c>
    </row>
    <row r="40" spans="1:7" ht="16">
      <c r="A40" s="264"/>
      <c r="B40" s="45" t="s">
        <v>180</v>
      </c>
      <c r="C40" s="43">
        <v>140.88</v>
      </c>
      <c r="D40" s="54">
        <f t="shared" si="0"/>
        <v>1.0658708164570374E-3</v>
      </c>
    </row>
    <row r="41" spans="1:7" ht="16">
      <c r="A41" s="264"/>
      <c r="B41" s="45" t="s">
        <v>181</v>
      </c>
      <c r="C41" s="43">
        <v>142.16999999999999</v>
      </c>
      <c r="D41" s="54">
        <f t="shared" si="0"/>
        <v>9.1567291311753785E-3</v>
      </c>
    </row>
    <row r="42" spans="1:7" ht="16">
      <c r="A42" s="264"/>
      <c r="B42" s="45" t="s">
        <v>182</v>
      </c>
      <c r="C42" s="43">
        <v>142.25</v>
      </c>
      <c r="D42" s="54">
        <f t="shared" si="0"/>
        <v>5.6270661883672801E-4</v>
      </c>
    </row>
    <row r="43" spans="1:7" ht="16">
      <c r="A43" s="264"/>
      <c r="B43" s="45" t="s">
        <v>183</v>
      </c>
      <c r="C43" s="43">
        <v>142.58000000000001</v>
      </c>
      <c r="D43" s="54">
        <f t="shared" si="0"/>
        <v>2.3198594024604891E-3</v>
      </c>
    </row>
    <row r="44" spans="1:7" ht="16">
      <c r="A44" s="264"/>
      <c r="B44" s="45" t="s">
        <v>184</v>
      </c>
      <c r="C44" s="43">
        <v>142.54</v>
      </c>
      <c r="D44" s="54">
        <f t="shared" si="0"/>
        <v>-2.8054425585655185E-4</v>
      </c>
    </row>
    <row r="45" spans="1:7" ht="16">
      <c r="A45" s="264"/>
      <c r="B45" s="45" t="s">
        <v>185</v>
      </c>
      <c r="C45" s="43">
        <v>142.80000000000001</v>
      </c>
      <c r="D45" s="54">
        <f t="shared" si="0"/>
        <v>1.8240493896450882E-3</v>
      </c>
    </row>
    <row r="46" spans="1:7" ht="16">
      <c r="A46" s="264"/>
      <c r="B46" s="45" t="s">
        <v>186</v>
      </c>
      <c r="C46" s="43">
        <v>142.85</v>
      </c>
      <c r="D46" s="54">
        <f t="shared" si="0"/>
        <v>3.5014005602218568E-4</v>
      </c>
    </row>
    <row r="47" spans="1:7" ht="16">
      <c r="A47" s="264"/>
      <c r="B47" s="45" t="s">
        <v>187</v>
      </c>
      <c r="C47" s="43">
        <v>142.46</v>
      </c>
      <c r="D47" s="54">
        <f t="shared" si="0"/>
        <v>-2.7301365068252981E-3</v>
      </c>
    </row>
    <row r="48" spans="1:7" ht="16">
      <c r="A48" s="264"/>
      <c r="B48" s="45" t="s">
        <v>188</v>
      </c>
      <c r="C48" s="43">
        <v>142.69999999999999</v>
      </c>
      <c r="D48" s="54">
        <f t="shared" si="0"/>
        <v>1.6846834199071292E-3</v>
      </c>
    </row>
    <row r="49" spans="1:7" ht="16">
      <c r="A49" s="264"/>
      <c r="B49" s="45" t="s">
        <v>189</v>
      </c>
      <c r="C49" s="43">
        <v>142.85</v>
      </c>
      <c r="D49" s="54">
        <f t="shared" si="0"/>
        <v>1.0511562718991119E-3</v>
      </c>
    </row>
    <row r="50" spans="1:7" ht="16">
      <c r="A50" s="265"/>
      <c r="B50" s="48" t="s">
        <v>190</v>
      </c>
      <c r="C50" s="55">
        <v>142.94999999999999</v>
      </c>
      <c r="D50" s="50">
        <f t="shared" si="0"/>
        <v>7.0003500175008782E-4</v>
      </c>
      <c r="E50" s="56">
        <f>C50/C38-1</f>
        <v>1.7727466894489341E-2</v>
      </c>
      <c r="G50" s="52">
        <f>1+E50</f>
        <v>1.0177274668944893</v>
      </c>
    </row>
    <row r="51" spans="1:7" ht="16">
      <c r="A51" s="263">
        <v>2017</v>
      </c>
      <c r="B51" s="40" t="s">
        <v>179</v>
      </c>
      <c r="C51" s="43">
        <v>143.79</v>
      </c>
      <c r="D51" s="53">
        <f t="shared" si="0"/>
        <v>5.876180482686344E-3</v>
      </c>
    </row>
    <row r="52" spans="1:7" ht="16">
      <c r="A52" s="264"/>
      <c r="B52" s="45" t="s">
        <v>180</v>
      </c>
      <c r="C52" s="43">
        <v>144.35</v>
      </c>
      <c r="D52" s="54">
        <f t="shared" si="0"/>
        <v>3.8945684679045911E-3</v>
      </c>
    </row>
    <row r="53" spans="1:7" ht="16">
      <c r="A53" s="264"/>
      <c r="B53" s="45" t="s">
        <v>181</v>
      </c>
      <c r="C53" s="43">
        <v>144.71</v>
      </c>
      <c r="D53" s="54">
        <f t="shared" si="0"/>
        <v>2.4939383443021157E-3</v>
      </c>
    </row>
    <row r="54" spans="1:7" ht="16">
      <c r="A54" s="264"/>
      <c r="B54" s="45" t="s">
        <v>182</v>
      </c>
      <c r="C54" s="43">
        <v>144.9</v>
      </c>
      <c r="D54" s="54">
        <f t="shared" si="0"/>
        <v>1.3129707691243997E-3</v>
      </c>
    </row>
    <row r="55" spans="1:7" ht="16">
      <c r="A55" s="264"/>
      <c r="B55" s="45" t="s">
        <v>183</v>
      </c>
      <c r="C55" s="43">
        <v>144.85</v>
      </c>
      <c r="D55" s="54">
        <f t="shared" si="0"/>
        <v>-3.4506556245694764E-4</v>
      </c>
    </row>
    <row r="56" spans="1:7" ht="16">
      <c r="A56" s="264"/>
      <c r="B56" s="45" t="s">
        <v>184</v>
      </c>
      <c r="C56" s="43">
        <v>144.66999999999999</v>
      </c>
      <c r="D56" s="54">
        <f t="shared" si="0"/>
        <v>-1.2426648256818051E-3</v>
      </c>
    </row>
    <row r="57" spans="1:7" ht="16">
      <c r="A57" s="264"/>
      <c r="B57" s="45" t="s">
        <v>185</v>
      </c>
      <c r="C57" s="43">
        <v>145.13999999999999</v>
      </c>
      <c r="D57" s="54">
        <f t="shared" si="0"/>
        <v>3.2487730697450257E-3</v>
      </c>
    </row>
    <row r="58" spans="1:7" ht="16">
      <c r="A58" s="264"/>
      <c r="B58" s="45" t="s">
        <v>186</v>
      </c>
      <c r="C58" s="43">
        <v>145.19999999999999</v>
      </c>
      <c r="D58" s="54">
        <f t="shared" si="0"/>
        <v>4.1339396444817211E-4</v>
      </c>
    </row>
    <row r="59" spans="1:7" ht="16">
      <c r="A59" s="264"/>
      <c r="B59" s="45" t="s">
        <v>187</v>
      </c>
      <c r="C59" s="43">
        <v>144.97</v>
      </c>
      <c r="D59" s="54">
        <f t="shared" si="0"/>
        <v>-1.5840220385674453E-3</v>
      </c>
    </row>
    <row r="60" spans="1:7" ht="16">
      <c r="A60" s="264"/>
      <c r="B60" s="45" t="s">
        <v>188</v>
      </c>
      <c r="C60" s="43">
        <v>145.41999999999999</v>
      </c>
      <c r="D60" s="54">
        <f t="shared" si="0"/>
        <v>3.1040905014829701E-3</v>
      </c>
    </row>
    <row r="61" spans="1:7" ht="16">
      <c r="A61" s="264"/>
      <c r="B61" s="45" t="s">
        <v>189</v>
      </c>
      <c r="C61" s="43">
        <v>145.44</v>
      </c>
      <c r="D61" s="54">
        <f t="shared" si="0"/>
        <v>1.3753266400784447E-4</v>
      </c>
    </row>
    <row r="62" spans="1:7" ht="16">
      <c r="A62" s="265"/>
      <c r="B62" s="48" t="s">
        <v>190</v>
      </c>
      <c r="C62" s="55">
        <v>145.85</v>
      </c>
      <c r="D62" s="50">
        <f t="shared" si="0"/>
        <v>2.8190319031902167E-3</v>
      </c>
      <c r="E62" s="56">
        <f>C62/C50-1</f>
        <v>2.0286813571178675E-2</v>
      </c>
      <c r="G62" s="52">
        <f>1+E62</f>
        <v>1.0202868135711787</v>
      </c>
    </row>
    <row r="63" spans="1:7" ht="16">
      <c r="A63" s="263">
        <v>2018</v>
      </c>
      <c r="B63" s="40" t="s">
        <v>179</v>
      </c>
      <c r="C63" s="43">
        <v>146.15</v>
      </c>
      <c r="D63" s="53">
        <f t="shared" si="0"/>
        <v>2.056907781967876E-3</v>
      </c>
    </row>
    <row r="64" spans="1:7" ht="16">
      <c r="A64" s="264"/>
      <c r="B64" s="45" t="s">
        <v>180</v>
      </c>
      <c r="C64" s="43">
        <v>146.38999999999999</v>
      </c>
      <c r="D64" s="54">
        <f t="shared" si="0"/>
        <v>1.6421484775914763E-3</v>
      </c>
    </row>
    <row r="65" spans="1:7" ht="16">
      <c r="A65" s="264"/>
      <c r="B65" s="45" t="s">
        <v>181</v>
      </c>
      <c r="C65" s="43">
        <v>146.62</v>
      </c>
      <c r="D65" s="54">
        <f t="shared" si="0"/>
        <v>1.5711455700526678E-3</v>
      </c>
    </row>
    <row r="66" spans="1:7" ht="16">
      <c r="A66" s="264"/>
      <c r="B66" s="45" t="s">
        <v>182</v>
      </c>
      <c r="C66" s="43">
        <v>146.87</v>
      </c>
      <c r="D66" s="54">
        <f t="shared" si="0"/>
        <v>1.7050879825399878E-3</v>
      </c>
    </row>
    <row r="67" spans="1:7" ht="16">
      <c r="A67" s="264"/>
      <c r="B67" s="45" t="s">
        <v>183</v>
      </c>
      <c r="C67" s="43">
        <v>147</v>
      </c>
      <c r="D67" s="54">
        <f t="shared" si="0"/>
        <v>8.8513651528554504E-4</v>
      </c>
    </row>
    <row r="68" spans="1:7" ht="16">
      <c r="A68" s="264"/>
      <c r="B68" s="45" t="s">
        <v>184</v>
      </c>
      <c r="C68" s="43">
        <v>147.03</v>
      </c>
      <c r="D68" s="54">
        <f t="shared" ref="D68:D122" si="1">C68/C67-1</f>
        <v>2.0408163265317469E-4</v>
      </c>
    </row>
    <row r="69" spans="1:7" ht="16">
      <c r="A69" s="264"/>
      <c r="B69" s="45" t="s">
        <v>185</v>
      </c>
      <c r="C69" s="43">
        <v>147.62</v>
      </c>
      <c r="D69" s="54">
        <f t="shared" si="1"/>
        <v>4.0127865061552193E-3</v>
      </c>
    </row>
    <row r="70" spans="1:7" ht="16">
      <c r="A70" s="264"/>
      <c r="B70" s="45" t="s">
        <v>186</v>
      </c>
      <c r="C70" s="43">
        <v>147.77000000000001</v>
      </c>
      <c r="D70" s="54">
        <f t="shared" si="1"/>
        <v>1.0161224766291888E-3</v>
      </c>
    </row>
    <row r="71" spans="1:7" ht="16">
      <c r="A71" s="264"/>
      <c r="B71" s="45" t="s">
        <v>187</v>
      </c>
      <c r="C71" s="43">
        <v>147.72999999999999</v>
      </c>
      <c r="D71" s="54">
        <f t="shared" si="1"/>
        <v>-2.706909386209766E-4</v>
      </c>
    </row>
    <row r="72" spans="1:7" ht="16">
      <c r="A72" s="264"/>
      <c r="B72" s="45" t="s">
        <v>188</v>
      </c>
      <c r="C72" s="43">
        <v>148.75</v>
      </c>
      <c r="D72" s="54">
        <f t="shared" si="1"/>
        <v>6.9044879171462625E-3</v>
      </c>
    </row>
    <row r="73" spans="1:7" ht="16">
      <c r="A73" s="264"/>
      <c r="B73" s="45" t="s">
        <v>189</v>
      </c>
      <c r="C73" s="43">
        <v>149.05000000000001</v>
      </c>
      <c r="D73" s="54">
        <f t="shared" si="1"/>
        <v>2.0168067226891129E-3</v>
      </c>
    </row>
    <row r="74" spans="1:7" ht="16">
      <c r="A74" s="265"/>
      <c r="B74" s="48" t="s">
        <v>190</v>
      </c>
      <c r="C74" s="55">
        <v>149.01</v>
      </c>
      <c r="D74" s="50">
        <f t="shared" si="1"/>
        <v>-2.6836632002702476E-4</v>
      </c>
      <c r="E74" s="56">
        <f>C74/C62-1</f>
        <v>2.1666095303393806E-2</v>
      </c>
      <c r="G74" s="52">
        <f>1+E74</f>
        <v>1.0216660953033938</v>
      </c>
    </row>
    <row r="75" spans="1:7" ht="16">
      <c r="A75" s="263">
        <v>2019</v>
      </c>
      <c r="B75" s="40" t="s">
        <v>179</v>
      </c>
      <c r="C75" s="43">
        <v>149.08000000000001</v>
      </c>
      <c r="D75" s="53">
        <f t="shared" si="1"/>
        <v>4.697671297229089E-4</v>
      </c>
    </row>
    <row r="76" spans="1:7" ht="16">
      <c r="A76" s="264"/>
      <c r="B76" s="45" t="s">
        <v>180</v>
      </c>
      <c r="C76" s="43">
        <v>149.46</v>
      </c>
      <c r="D76" s="54">
        <f t="shared" si="1"/>
        <v>2.5489669975851115E-3</v>
      </c>
    </row>
    <row r="77" spans="1:7" ht="16">
      <c r="A77" s="264"/>
      <c r="B77" s="45" t="s">
        <v>181</v>
      </c>
      <c r="C77" s="43">
        <v>149.82</v>
      </c>
      <c r="D77" s="54">
        <f t="shared" si="1"/>
        <v>2.4086712163788881E-3</v>
      </c>
    </row>
    <row r="78" spans="1:7" ht="16">
      <c r="A78" s="264"/>
      <c r="B78" s="45" t="s">
        <v>182</v>
      </c>
      <c r="C78" s="43">
        <v>149.74</v>
      </c>
      <c r="D78" s="54">
        <f t="shared" si="1"/>
        <v>-5.3397410225597408E-4</v>
      </c>
    </row>
    <row r="79" spans="1:7" ht="16">
      <c r="A79" s="264"/>
      <c r="B79" s="45" t="s">
        <v>183</v>
      </c>
      <c r="C79" s="43">
        <v>149.61000000000001</v>
      </c>
      <c r="D79" s="54">
        <f t="shared" si="1"/>
        <v>-8.6817149726192699E-4</v>
      </c>
    </row>
    <row r="80" spans="1:7" ht="16">
      <c r="A80" s="264"/>
      <c r="B80" s="45" t="s">
        <v>184</v>
      </c>
      <c r="C80" s="43">
        <v>149.79</v>
      </c>
      <c r="D80" s="54">
        <f t="shared" si="1"/>
        <v>1.2031281331459365E-3</v>
      </c>
    </row>
    <row r="81" spans="1:7" ht="16">
      <c r="A81" s="264"/>
      <c r="B81" s="45" t="s">
        <v>185</v>
      </c>
      <c r="C81" s="43">
        <v>149.86000000000001</v>
      </c>
      <c r="D81" s="54">
        <f t="shared" si="1"/>
        <v>4.6732091594914316E-4</v>
      </c>
    </row>
    <row r="82" spans="1:7" ht="16">
      <c r="A82" s="264"/>
      <c r="B82" s="45" t="s">
        <v>186</v>
      </c>
      <c r="C82" s="43">
        <v>149.86000000000001</v>
      </c>
      <c r="D82" s="54">
        <f t="shared" si="1"/>
        <v>0</v>
      </c>
    </row>
    <row r="83" spans="1:7" ht="16">
      <c r="A83" s="264"/>
      <c r="B83" s="45" t="s">
        <v>187</v>
      </c>
      <c r="C83" s="43">
        <v>149.19</v>
      </c>
      <c r="D83" s="54">
        <f t="shared" si="1"/>
        <v>-4.4708394501535853E-3</v>
      </c>
    </row>
    <row r="84" spans="1:7" ht="16">
      <c r="A84" s="264"/>
      <c r="B84" s="45" t="s">
        <v>188</v>
      </c>
      <c r="C84" s="43">
        <v>149.74</v>
      </c>
      <c r="D84" s="54">
        <f t="shared" si="1"/>
        <v>3.686574167169443E-3</v>
      </c>
    </row>
    <row r="85" spans="1:7" ht="16">
      <c r="A85" s="264"/>
      <c r="B85" s="45" t="s">
        <v>189</v>
      </c>
      <c r="C85" s="43">
        <v>149.77000000000001</v>
      </c>
      <c r="D85" s="54">
        <f t="shared" si="1"/>
        <v>2.0034726859896601E-4</v>
      </c>
    </row>
    <row r="86" spans="1:7" ht="16">
      <c r="A86" s="265"/>
      <c r="B86" s="48" t="s">
        <v>190</v>
      </c>
      <c r="C86" s="55">
        <v>150.01</v>
      </c>
      <c r="D86" s="50">
        <f t="shared" si="1"/>
        <v>1.6024571008879107E-3</v>
      </c>
      <c r="E86" s="56">
        <f>C86/C74-1</f>
        <v>6.7109589960405724E-3</v>
      </c>
      <c r="G86" s="52">
        <f>1+E86</f>
        <v>1.0067109589960406</v>
      </c>
    </row>
    <row r="87" spans="1:7" ht="16">
      <c r="A87" s="263">
        <v>2020</v>
      </c>
      <c r="B87" s="40" t="s">
        <v>179</v>
      </c>
      <c r="C87" s="43">
        <v>150.76</v>
      </c>
      <c r="D87" s="53">
        <f t="shared" si="1"/>
        <v>4.9996666888874053E-3</v>
      </c>
    </row>
    <row r="88" spans="1:7" ht="16">
      <c r="A88" s="264"/>
      <c r="B88" s="45" t="s">
        <v>180</v>
      </c>
      <c r="C88" s="43">
        <v>150.96</v>
      </c>
      <c r="D88" s="54">
        <f t="shared" si="1"/>
        <v>1.3266118333776777E-3</v>
      </c>
    </row>
    <row r="89" spans="1:7" ht="16">
      <c r="A89" s="264"/>
      <c r="B89" s="45" t="s">
        <v>181</v>
      </c>
      <c r="C89" s="43">
        <v>151.09</v>
      </c>
      <c r="D89" s="54">
        <f t="shared" si="1"/>
        <v>8.6115527291985572E-4</v>
      </c>
    </row>
    <row r="90" spans="1:7" ht="16">
      <c r="A90" s="264"/>
      <c r="B90" s="45" t="s">
        <v>182</v>
      </c>
      <c r="C90" s="43">
        <v>151.44</v>
      </c>
      <c r="D90" s="54">
        <f t="shared" si="1"/>
        <v>2.31650009927864E-3</v>
      </c>
    </row>
    <row r="91" spans="1:7" ht="16">
      <c r="A91" s="264"/>
      <c r="B91" s="45" t="s">
        <v>183</v>
      </c>
      <c r="C91" s="43">
        <v>151.28</v>
      </c>
      <c r="D91" s="54">
        <f t="shared" si="1"/>
        <v>-1.0565240359218242E-3</v>
      </c>
    </row>
    <row r="92" spans="1:7" ht="16">
      <c r="A92" s="264"/>
      <c r="B92" s="45" t="s">
        <v>184</v>
      </c>
      <c r="C92" s="43">
        <v>151.21</v>
      </c>
      <c r="D92" s="54">
        <f t="shared" si="1"/>
        <v>-4.6271813855103261E-4</v>
      </c>
    </row>
    <row r="93" spans="1:7" ht="16">
      <c r="A93" s="264"/>
      <c r="B93" s="45" t="s">
        <v>185</v>
      </c>
      <c r="C93" s="43">
        <v>151.36000000000001</v>
      </c>
      <c r="D93" s="54">
        <f t="shared" si="1"/>
        <v>9.9199788373782738E-4</v>
      </c>
    </row>
    <row r="94" spans="1:7" ht="16">
      <c r="A94" s="264"/>
      <c r="B94" s="45" t="s">
        <v>186</v>
      </c>
      <c r="C94" s="43">
        <v>151.41</v>
      </c>
      <c r="D94" s="54">
        <f t="shared" si="1"/>
        <v>3.3033826638462216E-4</v>
      </c>
    </row>
    <row r="95" spans="1:7" ht="16">
      <c r="A95" s="264"/>
      <c r="B95" s="45" t="s">
        <v>187</v>
      </c>
      <c r="C95" s="43">
        <v>150.84</v>
      </c>
      <c r="D95" s="54">
        <f t="shared" si="1"/>
        <v>-3.7646126411728931E-3</v>
      </c>
    </row>
    <row r="96" spans="1:7" ht="16">
      <c r="A96" s="264"/>
      <c r="B96" s="45" t="s">
        <v>188</v>
      </c>
      <c r="C96" s="43">
        <v>151.29</v>
      </c>
      <c r="D96" s="54">
        <f t="shared" si="1"/>
        <v>2.983293556085842E-3</v>
      </c>
    </row>
    <row r="97" spans="1:7" ht="16">
      <c r="A97" s="264"/>
      <c r="B97" s="45" t="s">
        <v>189</v>
      </c>
      <c r="C97" s="43">
        <v>151.02000000000001</v>
      </c>
      <c r="D97" s="54">
        <f t="shared" si="1"/>
        <v>-1.7846519928612636E-3</v>
      </c>
    </row>
    <row r="98" spans="1:7" ht="16">
      <c r="A98" s="265"/>
      <c r="B98" s="48" t="s">
        <v>190</v>
      </c>
      <c r="C98" s="55">
        <v>150.97999999999999</v>
      </c>
      <c r="D98" s="50">
        <f t="shared" si="1"/>
        <v>-2.6486558071792121E-4</v>
      </c>
      <c r="E98" s="56">
        <f>C98/C86-1</f>
        <v>6.4662355842943775E-3</v>
      </c>
      <c r="G98" s="52">
        <f>1+E98</f>
        <v>1.0064662355842944</v>
      </c>
    </row>
    <row r="99" spans="1:7" ht="16">
      <c r="A99" s="263">
        <v>2021</v>
      </c>
      <c r="B99" s="40" t="s">
        <v>179</v>
      </c>
      <c r="C99" s="43">
        <v>151.62</v>
      </c>
      <c r="D99" s="53">
        <f t="shared" si="1"/>
        <v>4.2389720492781446E-3</v>
      </c>
    </row>
    <row r="100" spans="1:7" ht="16">
      <c r="A100" s="264"/>
      <c r="B100" s="45" t="s">
        <v>180</v>
      </c>
      <c r="C100" s="43">
        <v>151.68</v>
      </c>
      <c r="D100" s="54">
        <f t="shared" si="1"/>
        <v>3.9572615749894346E-4</v>
      </c>
    </row>
    <row r="101" spans="1:7" ht="16">
      <c r="A101" s="264"/>
      <c r="B101" s="45" t="s">
        <v>181</v>
      </c>
      <c r="C101" s="43">
        <v>151.91</v>
      </c>
      <c r="D101" s="54">
        <f t="shared" si="1"/>
        <v>1.5163502109702964E-3</v>
      </c>
    </row>
    <row r="102" spans="1:7" ht="16">
      <c r="A102" s="264"/>
      <c r="B102" s="45" t="s">
        <v>182</v>
      </c>
      <c r="C102" s="43">
        <v>152.41999999999999</v>
      </c>
      <c r="D102" s="54">
        <f t="shared" si="1"/>
        <v>3.3572510038837322E-3</v>
      </c>
    </row>
    <row r="103" spans="1:7" ht="16">
      <c r="A103" s="264"/>
      <c r="B103" s="45" t="s">
        <v>183</v>
      </c>
      <c r="C103" s="43">
        <v>152.5</v>
      </c>
      <c r="D103" s="54">
        <f t="shared" si="1"/>
        <v>5.2486550321484415E-4</v>
      </c>
    </row>
    <row r="104" spans="1:7" ht="16">
      <c r="A104" s="264"/>
      <c r="B104" s="45" t="s">
        <v>184</v>
      </c>
      <c r="C104" s="43">
        <v>152.94</v>
      </c>
      <c r="D104" s="54">
        <f t="shared" si="1"/>
        <v>2.8852459016392995E-3</v>
      </c>
    </row>
    <row r="105" spans="1:7" ht="16">
      <c r="A105" s="264"/>
      <c r="B105" s="45" t="s">
        <v>185</v>
      </c>
      <c r="C105" s="43">
        <v>154.13999999999999</v>
      </c>
      <c r="D105" s="54">
        <f t="shared" si="1"/>
        <v>7.84621420164755E-3</v>
      </c>
    </row>
    <row r="106" spans="1:7" ht="16">
      <c r="A106" s="264"/>
      <c r="B106" s="45" t="s">
        <v>186</v>
      </c>
      <c r="C106" s="43">
        <v>154.9</v>
      </c>
      <c r="D106" s="54">
        <f t="shared" si="1"/>
        <v>4.9305825872585363E-3</v>
      </c>
    </row>
    <row r="107" spans="1:7" ht="16">
      <c r="A107" s="264"/>
      <c r="B107" s="45" t="s">
        <v>187</v>
      </c>
      <c r="C107" s="43">
        <v>154.29</v>
      </c>
      <c r="D107" s="54">
        <f t="shared" si="1"/>
        <v>-3.9380245319562412E-3</v>
      </c>
    </row>
    <row r="108" spans="1:7" ht="16">
      <c r="A108" s="264"/>
      <c r="B108" s="45" t="s">
        <v>188</v>
      </c>
      <c r="C108" s="43">
        <v>156.55000000000001</v>
      </c>
      <c r="D108" s="54">
        <f t="shared" si="1"/>
        <v>1.4647741266446523E-2</v>
      </c>
    </row>
    <row r="109" spans="1:7" ht="16">
      <c r="A109" s="264"/>
      <c r="B109" s="45" t="s">
        <v>189</v>
      </c>
      <c r="C109" s="43">
        <v>158.28</v>
      </c>
      <c r="D109" s="54">
        <f t="shared" si="1"/>
        <v>1.1050782497604494E-2</v>
      </c>
    </row>
    <row r="110" spans="1:7" ht="16">
      <c r="A110" s="265"/>
      <c r="B110" s="48" t="s">
        <v>190</v>
      </c>
      <c r="C110" s="55">
        <v>158.83000000000001</v>
      </c>
      <c r="D110" s="50">
        <f t="shared" si="1"/>
        <v>3.4748546878948794E-3</v>
      </c>
      <c r="E110" s="56">
        <f>C110/C98-1</f>
        <v>5.1993641541926205E-2</v>
      </c>
      <c r="G110" s="52">
        <f>1+E110</f>
        <v>1.0519936415419262</v>
      </c>
    </row>
    <row r="111" spans="1:7" ht="16">
      <c r="A111" s="263">
        <v>2022</v>
      </c>
      <c r="B111" s="40" t="s">
        <v>179</v>
      </c>
      <c r="C111" s="43">
        <v>162.41999999999999</v>
      </c>
      <c r="D111" s="53">
        <f t="shared" si="1"/>
        <v>2.2602782849587388E-2</v>
      </c>
    </row>
    <row r="112" spans="1:7" ht="16">
      <c r="A112" s="264"/>
      <c r="B112" s="45" t="s">
        <v>180</v>
      </c>
      <c r="C112" s="43">
        <v>163.15</v>
      </c>
      <c r="D112" s="54">
        <f t="shared" si="1"/>
        <v>4.4945203792636779E-3</v>
      </c>
    </row>
    <row r="113" spans="1:7" ht="16">
      <c r="A113" s="264"/>
      <c r="B113" s="45" t="s">
        <v>181</v>
      </c>
      <c r="C113" s="43">
        <v>163.57</v>
      </c>
      <c r="D113" s="54">
        <f t="shared" si="1"/>
        <v>2.5743181121666847E-3</v>
      </c>
    </row>
    <row r="114" spans="1:7" ht="16">
      <c r="A114" s="264"/>
      <c r="B114" s="45" t="s">
        <v>182</v>
      </c>
      <c r="C114" s="43">
        <v>164.32</v>
      </c>
      <c r="D114" s="54">
        <f t="shared" si="1"/>
        <v>4.5851928837805644E-3</v>
      </c>
    </row>
    <row r="115" spans="1:7" ht="16">
      <c r="A115" s="264"/>
      <c r="B115" s="45" t="s">
        <v>183</v>
      </c>
      <c r="C115" s="43">
        <v>165.22</v>
      </c>
      <c r="D115" s="54">
        <f t="shared" si="1"/>
        <v>5.4771178188899317E-3</v>
      </c>
    </row>
    <row r="116" spans="1:7" ht="16">
      <c r="A116" s="264"/>
      <c r="B116" s="45" t="s">
        <v>184</v>
      </c>
      <c r="C116" s="43">
        <v>166.28</v>
      </c>
      <c r="D116" s="54">
        <f t="shared" si="1"/>
        <v>6.4156881733445914E-3</v>
      </c>
    </row>
    <row r="117" spans="1:7" ht="16">
      <c r="A117" s="264"/>
      <c r="B117" s="45" t="s">
        <v>185</v>
      </c>
      <c r="C117" s="43">
        <v>168.11</v>
      </c>
      <c r="D117" s="54">
        <f t="shared" si="1"/>
        <v>1.1005532836179999E-2</v>
      </c>
    </row>
    <row r="118" spans="1:7" ht="16">
      <c r="A118" s="264"/>
      <c r="B118" s="45" t="s">
        <v>186</v>
      </c>
      <c r="C118" s="43">
        <v>169.94</v>
      </c>
      <c r="D118" s="54">
        <f t="shared" si="1"/>
        <v>1.0885729581821435E-2</v>
      </c>
    </row>
    <row r="119" spans="1:7" ht="16">
      <c r="A119" s="264"/>
      <c r="B119" s="45" t="s">
        <v>187</v>
      </c>
      <c r="C119" s="43">
        <v>171.64</v>
      </c>
      <c r="D119" s="54">
        <f t="shared" si="1"/>
        <v>1.0003530657879178E-2</v>
      </c>
    </row>
    <row r="120" spans="1:7" ht="16">
      <c r="A120" s="264"/>
      <c r="B120" s="45" t="s">
        <v>188</v>
      </c>
      <c r="C120" s="43">
        <v>175.76</v>
      </c>
      <c r="D120" s="54">
        <f t="shared" si="1"/>
        <v>2.4003728734560692E-2</v>
      </c>
    </row>
    <row r="121" spans="1:7" ht="16">
      <c r="A121" s="264"/>
      <c r="B121" s="45" t="s">
        <v>189</v>
      </c>
      <c r="C121" s="43">
        <v>175.1</v>
      </c>
      <c r="D121" s="54">
        <f t="shared" si="1"/>
        <v>-3.7551206190259423E-3</v>
      </c>
    </row>
    <row r="122" spans="1:7" ht="16">
      <c r="A122" s="265"/>
      <c r="B122" s="48" t="s">
        <v>190</v>
      </c>
      <c r="C122" s="55">
        <v>175.72</v>
      </c>
      <c r="D122" s="50">
        <f t="shared" si="1"/>
        <v>3.5408338092519642E-3</v>
      </c>
      <c r="E122" s="56">
        <f>C122/C110-1</f>
        <v>0.10634011206950822</v>
      </c>
      <c r="G122" s="52">
        <f>1+E122</f>
        <v>1.1063401120695082</v>
      </c>
    </row>
    <row r="123" spans="1:7" ht="16">
      <c r="A123" s="263">
        <v>2023</v>
      </c>
      <c r="B123" s="40" t="s">
        <v>179</v>
      </c>
      <c r="C123" s="43">
        <v>175.87</v>
      </c>
      <c r="D123" s="53">
        <f>C123/C122-1</f>
        <v>8.5363077623501482E-4</v>
      </c>
    </row>
    <row r="124" spans="1:7" ht="16">
      <c r="A124" s="264"/>
      <c r="B124" s="45" t="s">
        <v>180</v>
      </c>
      <c r="C124" s="43">
        <v>174.31</v>
      </c>
      <c r="D124" s="54">
        <f>C124/C123-1</f>
        <v>-8.8701882071985372E-3</v>
      </c>
    </row>
    <row r="125" spans="1:7" ht="16">
      <c r="A125" s="264"/>
      <c r="B125" s="45" t="s">
        <v>181</v>
      </c>
      <c r="C125" s="43">
        <v>175.6</v>
      </c>
      <c r="D125" s="54">
        <f t="shared" ref="D125:D134" si="2">C125/C124-1</f>
        <v>7.4006081119843969E-3</v>
      </c>
    </row>
    <row r="126" spans="1:7" ht="16">
      <c r="A126" s="264"/>
      <c r="B126" s="45" t="s">
        <v>182</v>
      </c>
      <c r="C126" s="43">
        <v>174.09</v>
      </c>
      <c r="D126" s="54">
        <f t="shared" si="2"/>
        <v>-8.5990888382687647E-3</v>
      </c>
    </row>
    <row r="127" spans="1:7" ht="16">
      <c r="A127" s="264"/>
      <c r="B127" s="45" t="s">
        <v>183</v>
      </c>
      <c r="C127" s="43">
        <v>174.98</v>
      </c>
      <c r="D127" s="54">
        <f t="shared" si="2"/>
        <v>5.1122982365441327E-3</v>
      </c>
    </row>
    <row r="128" spans="1:7" ht="16">
      <c r="A128" s="264"/>
      <c r="B128" s="45" t="s">
        <v>184</v>
      </c>
      <c r="C128" s="43">
        <v>174.62</v>
      </c>
      <c r="D128" s="54">
        <f t="shared" si="2"/>
        <v>-2.0573779860554309E-3</v>
      </c>
    </row>
    <row r="129" spans="1:7" ht="16">
      <c r="A129" s="264"/>
      <c r="B129" s="45" t="s">
        <v>185</v>
      </c>
      <c r="C129" s="43">
        <v>176.17</v>
      </c>
      <c r="D129" s="54">
        <f t="shared" si="2"/>
        <v>8.8764173634177101E-3</v>
      </c>
    </row>
    <row r="130" spans="1:7" ht="16">
      <c r="A130" s="264"/>
      <c r="B130" s="45" t="s">
        <v>186</v>
      </c>
      <c r="C130" s="43">
        <v>177</v>
      </c>
      <c r="D130" s="54">
        <f t="shared" si="2"/>
        <v>4.7113583470512754E-3</v>
      </c>
    </row>
    <row r="131" spans="1:7" ht="16">
      <c r="A131" s="264"/>
      <c r="B131" s="45" t="s">
        <v>187</v>
      </c>
      <c r="C131" s="43">
        <v>175.21</v>
      </c>
      <c r="D131" s="54">
        <f t="shared" si="2"/>
        <v>-1.0112994350282456E-2</v>
      </c>
    </row>
    <row r="132" spans="1:7" ht="16">
      <c r="A132" s="264"/>
      <c r="B132" s="45" t="s">
        <v>188</v>
      </c>
      <c r="C132" s="43">
        <v>176.28</v>
      </c>
      <c r="D132" s="54">
        <f t="shared" si="2"/>
        <v>6.1069573654470855E-3</v>
      </c>
    </row>
    <row r="133" spans="1:7" ht="16">
      <c r="A133" s="264"/>
      <c r="B133" s="45" t="s">
        <v>189</v>
      </c>
      <c r="C133" s="43">
        <v>176.63</v>
      </c>
      <c r="D133" s="54">
        <f t="shared" si="2"/>
        <v>1.9854776491943227E-3</v>
      </c>
    </row>
    <row r="134" spans="1:7" ht="16">
      <c r="A134" s="265"/>
      <c r="B134" s="48" t="s">
        <v>190</v>
      </c>
      <c r="C134" s="55">
        <v>177.97</v>
      </c>
      <c r="D134" s="50">
        <f t="shared" si="2"/>
        <v>7.5864802128744468E-3</v>
      </c>
      <c r="E134" s="56">
        <f>C134/C122-1</f>
        <v>1.280446164352389E-2</v>
      </c>
      <c r="G134" s="52">
        <f>1+E134</f>
        <v>1.0128044616435239</v>
      </c>
    </row>
    <row r="135" spans="1:7" ht="16">
      <c r="A135" s="263">
        <v>2024</v>
      </c>
      <c r="B135" s="40" t="s">
        <v>179</v>
      </c>
      <c r="C135" s="43"/>
      <c r="D135" s="53"/>
    </row>
    <row r="136" spans="1:7" ht="16">
      <c r="A136" s="264"/>
      <c r="B136" s="45" t="s">
        <v>180</v>
      </c>
      <c r="C136" s="43"/>
      <c r="D136" s="57"/>
    </row>
    <row r="137" spans="1:7" ht="16">
      <c r="A137" s="264"/>
      <c r="B137" s="45" t="s">
        <v>181</v>
      </c>
      <c r="C137" s="43"/>
      <c r="D137" s="57"/>
    </row>
    <row r="138" spans="1:7" ht="16">
      <c r="A138" s="264"/>
      <c r="B138" s="45" t="s">
        <v>182</v>
      </c>
      <c r="C138" s="43"/>
      <c r="D138" s="57"/>
    </row>
    <row r="139" spans="1:7" ht="16">
      <c r="A139" s="264"/>
      <c r="B139" s="45" t="s">
        <v>183</v>
      </c>
      <c r="C139" s="43"/>
      <c r="D139" s="57"/>
    </row>
    <row r="140" spans="1:7" ht="16">
      <c r="A140" s="264"/>
      <c r="B140" s="45" t="s">
        <v>184</v>
      </c>
      <c r="C140" s="43"/>
      <c r="D140" s="57"/>
    </row>
    <row r="141" spans="1:7" ht="16">
      <c r="A141" s="264"/>
      <c r="B141" s="45" t="s">
        <v>185</v>
      </c>
      <c r="C141" s="43"/>
      <c r="D141" s="57"/>
    </row>
    <row r="142" spans="1:7" ht="16">
      <c r="A142" s="264"/>
      <c r="B142" s="45" t="s">
        <v>186</v>
      </c>
      <c r="C142" s="43"/>
      <c r="D142" s="57"/>
    </row>
    <row r="143" spans="1:7" ht="16">
      <c r="A143" s="264"/>
      <c r="B143" s="45" t="s">
        <v>187</v>
      </c>
      <c r="C143" s="43"/>
      <c r="D143" s="57"/>
    </row>
    <row r="144" spans="1:7" ht="16">
      <c r="A144" s="264"/>
      <c r="B144" s="45" t="s">
        <v>188</v>
      </c>
      <c r="C144" s="43"/>
      <c r="D144" s="57"/>
    </row>
    <row r="145" spans="1:7" ht="16">
      <c r="A145" s="264"/>
      <c r="B145" s="45" t="s">
        <v>189</v>
      </c>
      <c r="C145" s="43"/>
      <c r="D145" s="57"/>
    </row>
    <row r="146" spans="1:7" ht="16">
      <c r="A146" s="265"/>
      <c r="B146" s="48" t="s">
        <v>190</v>
      </c>
      <c r="C146" s="55"/>
      <c r="D146" s="58"/>
      <c r="E146" s="59"/>
      <c r="G146" s="52">
        <f>1+E146</f>
        <v>1</v>
      </c>
    </row>
  </sheetData>
  <mergeCells count="12">
    <mergeCell ref="A135:A146"/>
    <mergeCell ref="A3:A14"/>
    <mergeCell ref="A15:A26"/>
    <mergeCell ref="A27:A38"/>
    <mergeCell ref="A39:A50"/>
    <mergeCell ref="A51:A62"/>
    <mergeCell ref="A63:A74"/>
    <mergeCell ref="A75:A86"/>
    <mergeCell ref="A87:A98"/>
    <mergeCell ref="A99:A110"/>
    <mergeCell ref="A111:A122"/>
    <mergeCell ref="A123:A134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B7AC63-F580-4FBD-9A81-EA5E2C7664C5}">
  <dimension ref="A1:I36"/>
  <sheetViews>
    <sheetView topLeftCell="A4" workbookViewId="0">
      <selection activeCell="G47" sqref="G47"/>
    </sheetView>
  </sheetViews>
  <sheetFormatPr baseColWidth="10" defaultColWidth="8.6640625" defaultRowHeight="15"/>
  <cols>
    <col min="1" max="1" width="13.1640625" style="31" customWidth="1"/>
    <col min="2" max="2" width="10.5" customWidth="1"/>
    <col min="3" max="3" width="10.5" style="44" customWidth="1"/>
    <col min="4" max="4" width="10.5" customWidth="1"/>
    <col min="5" max="5" width="10.5" style="44" customWidth="1"/>
    <col min="6" max="6" width="2.5" customWidth="1"/>
    <col min="7" max="7" width="13.1640625" customWidth="1"/>
    <col min="8" max="8" width="2.5" customWidth="1"/>
    <col min="9" max="9" width="13.5" style="35" bestFit="1" customWidth="1"/>
    <col min="10" max="10" width="9.1640625" bestFit="1" customWidth="1"/>
  </cols>
  <sheetData>
    <row r="1" spans="1:9">
      <c r="A1" s="30" t="s">
        <v>191</v>
      </c>
      <c r="B1" s="32"/>
      <c r="C1" s="60"/>
      <c r="E1" s="60"/>
    </row>
    <row r="2" spans="1:9" s="34" customFormat="1" ht="14.75" customHeight="1">
      <c r="A2" s="61"/>
      <c r="B2" s="38" t="s">
        <v>179</v>
      </c>
      <c r="C2" s="62"/>
      <c r="D2" s="39" t="s">
        <v>185</v>
      </c>
      <c r="E2" s="62"/>
      <c r="G2" s="39" t="s">
        <v>192</v>
      </c>
      <c r="I2" s="39" t="s">
        <v>178</v>
      </c>
    </row>
    <row r="3" spans="1:9" ht="14.75" customHeight="1">
      <c r="A3" s="63">
        <v>2024</v>
      </c>
      <c r="B3" s="64">
        <v>1041</v>
      </c>
      <c r="C3" s="54">
        <f>B3/D4-1</f>
        <v>8.720930232558155E-3</v>
      </c>
      <c r="D3" s="64"/>
      <c r="E3" s="54"/>
      <c r="G3" s="65">
        <f>B3/B4-1</f>
        <v>3.685258964143423E-2</v>
      </c>
      <c r="H3" s="34"/>
      <c r="I3" s="66">
        <f>1+G3</f>
        <v>1.0368525896414342</v>
      </c>
    </row>
    <row r="4" spans="1:9" ht="14.75" customHeight="1">
      <c r="A4" s="63">
        <v>2023</v>
      </c>
      <c r="B4" s="64">
        <v>1004</v>
      </c>
      <c r="C4" s="54">
        <f t="shared" ref="C4:C32" si="0">B4/D5-1</f>
        <v>5.2410901467505155E-2</v>
      </c>
      <c r="D4" s="64">
        <v>1032</v>
      </c>
      <c r="E4" s="54">
        <f>D4/B4-1</f>
        <v>2.7888446215139417E-2</v>
      </c>
      <c r="G4" s="65">
        <f t="shared" ref="G4:G32" si="1">B4/B5-1</f>
        <v>0.10816777041942616</v>
      </c>
      <c r="H4" s="34"/>
      <c r="I4" s="66">
        <f t="shared" ref="I4:I33" si="2">1+G4</f>
        <v>1.1081677704194262</v>
      </c>
    </row>
    <row r="5" spans="1:9" ht="14.75" customHeight="1">
      <c r="A5" s="63">
        <v>2022</v>
      </c>
      <c r="B5" s="64">
        <v>906</v>
      </c>
      <c r="C5" s="54">
        <f t="shared" si="0"/>
        <v>3.1890660592255093E-2</v>
      </c>
      <c r="D5" s="64">
        <v>954</v>
      </c>
      <c r="E5" s="54">
        <f t="shared" ref="E5:E33" si="3">D5/B5-1</f>
        <v>5.2980132450331174E-2</v>
      </c>
      <c r="G5" s="65">
        <f t="shared" si="1"/>
        <v>5.5944055944056048E-2</v>
      </c>
      <c r="H5" s="34"/>
      <c r="I5" s="66">
        <f t="shared" si="2"/>
        <v>1.055944055944056</v>
      </c>
    </row>
    <row r="6" spans="1:9" ht="14.75" customHeight="1">
      <c r="A6" s="63">
        <v>2021</v>
      </c>
      <c r="B6" s="64">
        <v>858</v>
      </c>
      <c r="C6" s="54">
        <f t="shared" si="0"/>
        <v>1.298701298701288E-2</v>
      </c>
      <c r="D6" s="64">
        <v>878</v>
      </c>
      <c r="E6" s="54">
        <f t="shared" si="3"/>
        <v>2.3310023310023409E-2</v>
      </c>
      <c r="G6" s="65">
        <f t="shared" si="1"/>
        <v>3.0012004801920789E-2</v>
      </c>
      <c r="H6" s="34"/>
      <c r="I6" s="66">
        <f t="shared" si="2"/>
        <v>1.0300120048019208</v>
      </c>
    </row>
    <row r="7" spans="1:9" ht="14.75" customHeight="1">
      <c r="A7" s="63">
        <v>2020</v>
      </c>
      <c r="B7" s="64">
        <v>833</v>
      </c>
      <c r="C7" s="54">
        <f t="shared" si="0"/>
        <v>1.7094017094017033E-2</v>
      </c>
      <c r="D7" s="64">
        <v>847</v>
      </c>
      <c r="E7" s="54">
        <f t="shared" si="3"/>
        <v>1.6806722689075571E-2</v>
      </c>
      <c r="G7" s="65">
        <f t="shared" si="1"/>
        <v>2.9666254635352329E-2</v>
      </c>
      <c r="H7" s="34"/>
      <c r="I7" s="66">
        <f t="shared" si="2"/>
        <v>1.0296662546353523</v>
      </c>
    </row>
    <row r="8" spans="1:9" ht="14.75" customHeight="1">
      <c r="A8" s="63">
        <v>2019</v>
      </c>
      <c r="B8" s="64">
        <v>809</v>
      </c>
      <c r="C8" s="54">
        <f t="shared" si="0"/>
        <v>2.5348542458808687E-2</v>
      </c>
      <c r="D8" s="64">
        <v>819</v>
      </c>
      <c r="E8" s="54">
        <f t="shared" si="3"/>
        <v>1.2360939431396822E-2</v>
      </c>
      <c r="G8" s="65">
        <f>B8/B9-1</f>
        <v>4.3870967741935551E-2</v>
      </c>
      <c r="H8" s="34"/>
      <c r="I8" s="66">
        <f t="shared" si="2"/>
        <v>1.0438709677419356</v>
      </c>
    </row>
    <row r="9" spans="1:9" ht="14.75" customHeight="1">
      <c r="A9" s="63">
        <v>2018</v>
      </c>
      <c r="B9" s="64">
        <v>775</v>
      </c>
      <c r="C9" s="54">
        <f t="shared" si="0"/>
        <v>1.0430247718383301E-2</v>
      </c>
      <c r="D9" s="64">
        <v>789</v>
      </c>
      <c r="E9" s="54">
        <f t="shared" si="3"/>
        <v>1.806451612903226E-2</v>
      </c>
      <c r="G9" s="65">
        <f t="shared" si="1"/>
        <v>2.7851458885941538E-2</v>
      </c>
      <c r="H9" s="34"/>
      <c r="I9" s="66">
        <f t="shared" si="2"/>
        <v>1.0278514588859415</v>
      </c>
    </row>
    <row r="10" spans="1:9" ht="14.75" customHeight="1">
      <c r="A10" s="63">
        <v>2017</v>
      </c>
      <c r="B10" s="64">
        <v>754</v>
      </c>
      <c r="C10" s="54">
        <f t="shared" si="0"/>
        <v>5.3333333333334121E-3</v>
      </c>
      <c r="D10" s="64">
        <v>767</v>
      </c>
      <c r="E10" s="54">
        <f t="shared" si="3"/>
        <v>1.7241379310344751E-2</v>
      </c>
      <c r="G10" s="65">
        <f t="shared" si="1"/>
        <v>1.3440860215053752E-2</v>
      </c>
      <c r="H10" s="34"/>
      <c r="I10" s="66">
        <f t="shared" si="2"/>
        <v>1.0134408602150538</v>
      </c>
    </row>
    <row r="11" spans="1:9" ht="14.75" customHeight="1">
      <c r="A11" s="63">
        <v>2016</v>
      </c>
      <c r="B11" s="64">
        <v>744</v>
      </c>
      <c r="C11" s="54">
        <f t="shared" si="0"/>
        <v>0</v>
      </c>
      <c r="D11" s="64">
        <v>750</v>
      </c>
      <c r="E11" s="54">
        <f t="shared" si="3"/>
        <v>8.0645161290322509E-3</v>
      </c>
      <c r="G11" s="65">
        <f t="shared" si="1"/>
        <v>-1.3422818791946067E-3</v>
      </c>
      <c r="I11" s="66">
        <f t="shared" si="2"/>
        <v>0.99865771812080539</v>
      </c>
    </row>
    <row r="12" spans="1:9" ht="14.75" customHeight="1">
      <c r="A12" s="63">
        <v>2015</v>
      </c>
      <c r="B12" s="64">
        <v>745</v>
      </c>
      <c r="C12" s="54">
        <f t="shared" si="0"/>
        <v>1.3440860215054862E-3</v>
      </c>
      <c r="D12" s="64">
        <v>744</v>
      </c>
      <c r="E12" s="54">
        <f t="shared" si="3"/>
        <v>-1.3422818791946067E-3</v>
      </c>
      <c r="G12" s="65">
        <f t="shared" si="1"/>
        <v>8.1190798376185036E-3</v>
      </c>
      <c r="I12" s="66">
        <f t="shared" si="2"/>
        <v>1.0081190798376185</v>
      </c>
    </row>
    <row r="13" spans="1:9" ht="14.75" customHeight="1">
      <c r="A13" s="63">
        <v>2014</v>
      </c>
      <c r="B13" s="64">
        <v>739</v>
      </c>
      <c r="C13" s="54">
        <f t="shared" si="0"/>
        <v>1.2328767123287676E-2</v>
      </c>
      <c r="D13" s="64">
        <v>744</v>
      </c>
      <c r="E13" s="54">
        <f t="shared" si="3"/>
        <v>6.7658998646820123E-3</v>
      </c>
      <c r="G13" s="65">
        <f t="shared" si="1"/>
        <v>1.3717421124828544E-2</v>
      </c>
      <c r="I13" s="66">
        <f t="shared" si="2"/>
        <v>1.0137174211248285</v>
      </c>
    </row>
    <row r="14" spans="1:9" ht="14.75" customHeight="1">
      <c r="A14" s="63">
        <v>2013</v>
      </c>
      <c r="B14" s="64">
        <v>729</v>
      </c>
      <c r="C14" s="54">
        <f t="shared" si="0"/>
        <v>2.5316455696202445E-2</v>
      </c>
      <c r="D14" s="64">
        <v>730</v>
      </c>
      <c r="E14" s="54">
        <f t="shared" si="3"/>
        <v>1.37174211248281E-3</v>
      </c>
      <c r="G14" s="65">
        <f t="shared" si="1"/>
        <v>3.4042553191489411E-2</v>
      </c>
      <c r="I14" s="66">
        <f t="shared" si="2"/>
        <v>1.0340425531914894</v>
      </c>
    </row>
    <row r="15" spans="1:9" ht="14.75" customHeight="1">
      <c r="A15" s="63">
        <v>2012</v>
      </c>
      <c r="B15" s="64">
        <v>705</v>
      </c>
      <c r="C15" s="54">
        <f t="shared" si="0"/>
        <v>1.5850144092218965E-2</v>
      </c>
      <c r="D15" s="64">
        <v>711</v>
      </c>
      <c r="E15" s="54">
        <f t="shared" si="3"/>
        <v>8.5106382978723527E-3</v>
      </c>
      <c r="G15" s="65">
        <f t="shared" si="1"/>
        <v>2.1739130434782705E-2</v>
      </c>
      <c r="I15" s="66">
        <f t="shared" si="2"/>
        <v>1.0217391304347827</v>
      </c>
    </row>
    <row r="16" spans="1:9" ht="14.75" customHeight="1">
      <c r="A16" s="63">
        <v>2011</v>
      </c>
      <c r="B16" s="64">
        <v>690</v>
      </c>
      <c r="C16" s="54">
        <f t="shared" si="0"/>
        <v>2.5260029717681931E-2</v>
      </c>
      <c r="D16" s="64">
        <v>694</v>
      </c>
      <c r="E16" s="54">
        <f t="shared" si="3"/>
        <v>5.7971014492752548E-3</v>
      </c>
      <c r="G16" s="65">
        <f t="shared" si="1"/>
        <v>2.9850746268656803E-2</v>
      </c>
      <c r="I16" s="66">
        <f t="shared" si="2"/>
        <v>1.0298507462686568</v>
      </c>
    </row>
    <row r="17" spans="1:9" ht="14.75" customHeight="1">
      <c r="A17" s="63">
        <v>2010</v>
      </c>
      <c r="B17" s="64">
        <v>670</v>
      </c>
      <c r="C17" s="54">
        <f t="shared" si="0"/>
        <v>-2.0467836257309968E-2</v>
      </c>
      <c r="D17" s="64">
        <v>673</v>
      </c>
      <c r="E17" s="54">
        <f t="shared" si="3"/>
        <v>4.4776119402984982E-3</v>
      </c>
      <c r="G17" s="65">
        <f t="shared" si="1"/>
        <v>-3.5971223021582732E-2</v>
      </c>
      <c r="I17" s="66">
        <f t="shared" si="2"/>
        <v>0.96402877697841727</v>
      </c>
    </row>
    <row r="18" spans="1:9" ht="14.75" customHeight="1">
      <c r="A18" s="63">
        <v>2009</v>
      </c>
      <c r="B18" s="64">
        <v>695</v>
      </c>
      <c r="C18" s="54">
        <f t="shared" si="0"/>
        <v>4.3352601156070314E-3</v>
      </c>
      <c r="D18" s="64">
        <v>684</v>
      </c>
      <c r="E18" s="54">
        <f t="shared" si="3"/>
        <v>-1.5827338129496438E-2</v>
      </c>
      <c r="G18" s="65">
        <f t="shared" si="1"/>
        <v>4.5112781954887327E-2</v>
      </c>
      <c r="I18" s="66">
        <f t="shared" si="2"/>
        <v>1.0451127819548873</v>
      </c>
    </row>
    <row r="19" spans="1:9" ht="14.75" customHeight="1">
      <c r="A19" s="63">
        <v>2008</v>
      </c>
      <c r="B19" s="64">
        <v>665</v>
      </c>
      <c r="C19" s="54">
        <f t="shared" si="0"/>
        <v>1.6819571865443361E-2</v>
      </c>
      <c r="D19" s="64">
        <v>692</v>
      </c>
      <c r="E19" s="54">
        <f t="shared" si="3"/>
        <v>4.0601503759398527E-2</v>
      </c>
      <c r="G19" s="65">
        <f t="shared" si="1"/>
        <v>2.6234567901234573E-2</v>
      </c>
      <c r="I19" s="66">
        <f t="shared" si="2"/>
        <v>1.0262345679012346</v>
      </c>
    </row>
    <row r="20" spans="1:9" ht="14.75" customHeight="1">
      <c r="A20" s="63">
        <v>2007</v>
      </c>
      <c r="B20" s="64">
        <v>648</v>
      </c>
      <c r="C20" s="54">
        <f t="shared" si="0"/>
        <v>4.3478260869565188E-2</v>
      </c>
      <c r="D20" s="64">
        <v>654</v>
      </c>
      <c r="E20" s="54">
        <f t="shared" si="3"/>
        <v>9.2592592592593004E-3</v>
      </c>
      <c r="G20" s="65">
        <f t="shared" si="1"/>
        <v>5.8823529411764719E-2</v>
      </c>
      <c r="I20" s="66">
        <f t="shared" si="2"/>
        <v>1.0588235294117647</v>
      </c>
    </row>
    <row r="21" spans="1:9" ht="14.75" customHeight="1">
      <c r="A21" s="63">
        <v>2006</v>
      </c>
      <c r="B21" s="64">
        <v>612</v>
      </c>
      <c r="C21" s="54">
        <f t="shared" si="0"/>
        <v>2.6845637583892579E-2</v>
      </c>
      <c r="D21" s="64">
        <v>621</v>
      </c>
      <c r="E21" s="54">
        <f t="shared" si="3"/>
        <v>1.4705882352941124E-2</v>
      </c>
      <c r="G21" s="65">
        <f t="shared" si="1"/>
        <v>3.7288135593220417E-2</v>
      </c>
      <c r="I21" s="66">
        <f t="shared" si="2"/>
        <v>1.0372881355932204</v>
      </c>
    </row>
    <row r="22" spans="1:9" ht="14.75" customHeight="1">
      <c r="A22" s="63">
        <v>2005</v>
      </c>
      <c r="B22" s="64">
        <v>590</v>
      </c>
      <c r="C22" s="54">
        <f t="shared" si="0"/>
        <v>1.899827288428324E-2</v>
      </c>
      <c r="D22" s="64">
        <v>596</v>
      </c>
      <c r="E22" s="54">
        <f t="shared" si="3"/>
        <v>1.0169491525423791E-2</v>
      </c>
      <c r="G22" s="65">
        <f t="shared" si="1"/>
        <v>5.3571428571428603E-2</v>
      </c>
      <c r="I22" s="66">
        <f t="shared" si="2"/>
        <v>1.0535714285714286</v>
      </c>
    </row>
    <row r="23" spans="1:9" ht="14.75" customHeight="1">
      <c r="A23" s="63">
        <v>2004</v>
      </c>
      <c r="B23" s="64">
        <v>560</v>
      </c>
      <c r="C23" s="54">
        <f t="shared" si="0"/>
        <v>1.449275362318847E-2</v>
      </c>
      <c r="D23" s="64">
        <v>579</v>
      </c>
      <c r="E23" s="54">
        <f t="shared" si="3"/>
        <v>3.392857142857153E-2</v>
      </c>
      <c r="G23" s="65">
        <f t="shared" si="1"/>
        <v>2.3765996343692919E-2</v>
      </c>
      <c r="I23" s="66">
        <f t="shared" si="2"/>
        <v>1.0237659963436929</v>
      </c>
    </row>
    <row r="24" spans="1:9" ht="14.75" customHeight="1">
      <c r="A24" s="63">
        <v>2003</v>
      </c>
      <c r="B24" s="64">
        <v>547</v>
      </c>
      <c r="C24" s="54">
        <f t="shared" si="0"/>
        <v>1.2962962962963065E-2</v>
      </c>
      <c r="D24" s="64">
        <v>552</v>
      </c>
      <c r="E24" s="54">
        <f t="shared" si="3"/>
        <v>9.1407678244972423E-3</v>
      </c>
      <c r="G24" s="65">
        <f t="shared" si="1"/>
        <v>1.2962962962963065E-2</v>
      </c>
      <c r="I24" s="66">
        <f t="shared" si="2"/>
        <v>1.0129629629629631</v>
      </c>
    </row>
    <row r="25" spans="1:9" ht="14.75" customHeight="1">
      <c r="A25" s="63">
        <v>2002</v>
      </c>
      <c r="B25" s="64">
        <v>540</v>
      </c>
      <c r="C25" s="54">
        <f t="shared" si="0"/>
        <v>2.4667931688804545E-2</v>
      </c>
      <c r="D25" s="64">
        <v>540</v>
      </c>
      <c r="E25" s="54">
        <f t="shared" si="3"/>
        <v>0</v>
      </c>
      <c r="G25" s="65">
        <f t="shared" si="1"/>
        <v>5.6751467710371761E-2</v>
      </c>
      <c r="I25" s="66">
        <f t="shared" si="2"/>
        <v>1.0567514677103718</v>
      </c>
    </row>
    <row r="26" spans="1:9" ht="14.75" customHeight="1">
      <c r="A26" s="63">
        <v>2001</v>
      </c>
      <c r="B26" s="64">
        <v>511</v>
      </c>
      <c r="C26" s="54">
        <f t="shared" si="0"/>
        <v>1.5904572564612307E-2</v>
      </c>
      <c r="D26" s="64">
        <v>527</v>
      </c>
      <c r="E26" s="54">
        <f t="shared" si="3"/>
        <v>3.131115459882583E-2</v>
      </c>
      <c r="G26" s="65">
        <f t="shared" si="1"/>
        <v>4.2857142857142927E-2</v>
      </c>
      <c r="I26" s="66">
        <f t="shared" si="2"/>
        <v>1.0428571428571429</v>
      </c>
    </row>
    <row r="27" spans="1:9">
      <c r="A27" s="63">
        <v>2000</v>
      </c>
      <c r="B27" s="64">
        <v>490</v>
      </c>
      <c r="C27" s="54">
        <f t="shared" si="0"/>
        <v>1.2396694214876103E-2</v>
      </c>
      <c r="D27" s="64">
        <v>503</v>
      </c>
      <c r="E27" s="54">
        <f t="shared" si="3"/>
        <v>2.6530612244898055E-2</v>
      </c>
      <c r="G27" s="65">
        <f t="shared" si="1"/>
        <v>2.0833333333333259E-2</v>
      </c>
      <c r="I27" s="66">
        <f t="shared" si="2"/>
        <v>1.0208333333333333</v>
      </c>
    </row>
    <row r="28" spans="1:9">
      <c r="A28" s="63">
        <v>1999</v>
      </c>
      <c r="B28" s="64">
        <v>480</v>
      </c>
      <c r="C28" s="54">
        <f t="shared" si="0"/>
        <v>1.6949152542372836E-2</v>
      </c>
      <c r="D28" s="64">
        <v>484</v>
      </c>
      <c r="E28" s="54">
        <f t="shared" si="3"/>
        <v>8.3333333333333037E-3</v>
      </c>
      <c r="G28" s="65">
        <f t="shared" si="1"/>
        <v>1.9108280254777066E-2</v>
      </c>
      <c r="I28" s="66">
        <f t="shared" si="2"/>
        <v>1.0191082802547771</v>
      </c>
    </row>
    <row r="29" spans="1:9">
      <c r="A29" s="63">
        <v>1998</v>
      </c>
      <c r="B29" s="64">
        <v>471</v>
      </c>
      <c r="C29" s="54">
        <f t="shared" si="0"/>
        <v>1.0729613733905685E-2</v>
      </c>
      <c r="D29" s="64">
        <v>472</v>
      </c>
      <c r="E29" s="54">
        <f t="shared" si="3"/>
        <v>2.1231422505307851E-3</v>
      </c>
      <c r="G29" s="65">
        <f t="shared" si="1"/>
        <v>4.2643923240939241E-3</v>
      </c>
      <c r="I29" s="66">
        <f t="shared" si="2"/>
        <v>1.0042643923240939</v>
      </c>
    </row>
    <row r="30" spans="1:9">
      <c r="A30" s="63">
        <v>1997</v>
      </c>
      <c r="B30" s="64">
        <v>469</v>
      </c>
      <c r="C30" s="54">
        <f t="shared" si="0"/>
        <v>4.282655246252709E-3</v>
      </c>
      <c r="D30" s="64">
        <v>466</v>
      </c>
      <c r="E30" s="54">
        <f t="shared" si="3"/>
        <v>-6.3965884861407751E-3</v>
      </c>
      <c r="G30" s="65">
        <f t="shared" si="1"/>
        <v>-2.1276595744680327E-3</v>
      </c>
      <c r="I30" s="66">
        <f t="shared" si="2"/>
        <v>0.99787234042553197</v>
      </c>
    </row>
    <row r="31" spans="1:9">
      <c r="A31" s="63">
        <v>1996</v>
      </c>
      <c r="B31" s="64">
        <v>470</v>
      </c>
      <c r="C31" s="54">
        <f t="shared" si="0"/>
        <v>1.2931034482758674E-2</v>
      </c>
      <c r="D31" s="64">
        <v>467</v>
      </c>
      <c r="E31" s="54">
        <f t="shared" si="3"/>
        <v>-6.382978723404209E-3</v>
      </c>
      <c r="G31" s="65">
        <f t="shared" si="1"/>
        <v>2.1739130434782705E-2</v>
      </c>
      <c r="I31" s="66">
        <f t="shared" si="2"/>
        <v>1.0217391304347827</v>
      </c>
    </row>
    <row r="32" spans="1:9">
      <c r="A32" s="63">
        <v>1995</v>
      </c>
      <c r="B32" s="64">
        <v>460</v>
      </c>
      <c r="C32" s="54">
        <f t="shared" si="0"/>
        <v>4.366812227074135E-3</v>
      </c>
      <c r="D32" s="64">
        <v>464</v>
      </c>
      <c r="E32" s="54">
        <f t="shared" si="3"/>
        <v>8.6956521739129933E-3</v>
      </c>
      <c r="G32" s="65">
        <f t="shared" si="1"/>
        <v>8.7719298245614308E-3</v>
      </c>
      <c r="I32" s="66">
        <f t="shared" si="2"/>
        <v>1.0087719298245614</v>
      </c>
    </row>
    <row r="33" spans="1:9">
      <c r="A33" s="63">
        <v>1994</v>
      </c>
      <c r="B33" s="64">
        <v>456</v>
      </c>
      <c r="C33" s="54">
        <f>B33/D34-1</f>
        <v>-2.1881838074397919E-3</v>
      </c>
      <c r="D33" s="64">
        <v>458</v>
      </c>
      <c r="E33" s="54">
        <f t="shared" si="3"/>
        <v>4.3859649122806044E-3</v>
      </c>
      <c r="G33" s="65">
        <f>B33/B34-1</f>
        <v>1.3333333333333419E-2</v>
      </c>
      <c r="I33" s="66">
        <f t="shared" si="2"/>
        <v>1.0133333333333334</v>
      </c>
    </row>
    <row r="34" spans="1:9">
      <c r="A34" s="63">
        <v>1993</v>
      </c>
      <c r="B34" s="64">
        <v>450</v>
      </c>
      <c r="C34" s="54"/>
      <c r="D34" s="64">
        <v>457</v>
      </c>
      <c r="E34" s="54">
        <f>D34/B34-1</f>
        <v>1.5555555555555545E-2</v>
      </c>
      <c r="G34" s="65"/>
    </row>
    <row r="36" spans="1:9">
      <c r="G36" s="67"/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Werkbladen</vt:lpstr>
      </vt:variant>
      <vt:variant>
        <vt:i4>6</vt:i4>
      </vt:variant>
      <vt:variant>
        <vt:lpstr>Benoemde bereiken</vt:lpstr>
      </vt:variant>
      <vt:variant>
        <vt:i4>2</vt:i4>
      </vt:variant>
    </vt:vector>
  </HeadingPairs>
  <TitlesOfParts>
    <vt:vector size="8" baseType="lpstr">
      <vt:lpstr>Assumpties voorbeeld</vt:lpstr>
      <vt:lpstr>DCAP voorbeeld</vt:lpstr>
      <vt:lpstr>band of investment</vt:lpstr>
      <vt:lpstr>zonnepanelen</vt:lpstr>
      <vt:lpstr>CPI</vt:lpstr>
      <vt:lpstr>ABEX</vt:lpstr>
      <vt:lpstr>'DCAP voorbeeld'!Afdrukbereik</vt:lpstr>
      <vt:lpstr>zonnepanelen!Afdrukbereik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Nigel Beller/BEL</dc:creator>
  <cp:keywords/>
  <dc:description/>
  <cp:lastModifiedBy>Brent Van der dood</cp:lastModifiedBy>
  <cp:revision/>
  <dcterms:created xsi:type="dcterms:W3CDTF">2021-12-16T07:41:55Z</dcterms:created>
  <dcterms:modified xsi:type="dcterms:W3CDTF">2024-05-03T10:34:07Z</dcterms:modified>
  <cp:category/>
  <cp:contentStatus/>
</cp:coreProperties>
</file>